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ОБМЕН!!!\Бакулина\МОЕ\ТАНЦЫ\2021-2022\"/>
    </mc:Choice>
  </mc:AlternateContent>
  <bookViews>
    <workbookView xWindow="0" yWindow="0" windowWidth="22635" windowHeight="11580" tabRatio="500" firstSheet="9" activeTab="12"/>
  </bookViews>
  <sheets>
    <sheet name="Пояснения" sheetId="1" r:id="rId1"/>
    <sheet name="Общие данные" sheetId="2" r:id="rId2"/>
    <sheet name="КлассРейт" sheetId="3" r:id="rId3"/>
    <sheet name="Рейтинги пары" sheetId="4" r:id="rId4"/>
    <sheet name="Rising Stars" sheetId="5" r:id="rId5"/>
    <sheet name="Классы пары" sheetId="6" r:id="rId6"/>
    <sheet name="Рейтинги соло" sheetId="7" r:id="rId7"/>
    <sheet name="Классы соло" sheetId="8" r:id="rId8"/>
    <sheet name="ЧЕМПИОНАТЫ РТС" sheetId="9" r:id="rId9"/>
    <sheet name="ПРОФЕССИОНАЛЫ РТС" sheetId="10" r:id="rId10"/>
    <sheet name="American Smooth" sheetId="11" r:id="rId11"/>
    <sheet name="Программа 1 день" sheetId="12" r:id="rId12"/>
    <sheet name="Программа 2 день" sheetId="13" r:id="rId13"/>
    <sheet name="Рабочий" sheetId="14" r:id="rId14"/>
  </sheets>
  <calcPr calcId="162913" iterateDelta="1E-4"/>
  <extLst>
    <ext xmlns:loext="http://schemas.libreoffice.org/" uri="{7626C862-2A13-11E5-B345-FEFF819CDC9F}">
      <loext:extCalcPr stringRefSyntax="CalcA1"/>
    </ext>
  </extLst>
</workbook>
</file>

<file path=xl/calcChain.xml><?xml version="1.0" encoding="utf-8"?>
<calcChain xmlns="http://schemas.openxmlformats.org/spreadsheetml/2006/main">
  <c r="AJ249" i="14" l="1"/>
  <c r="AI249" i="14" s="1"/>
  <c r="AG249" i="14" s="1"/>
  <c r="AH249" i="14" s="1"/>
  <c r="AF249" i="14"/>
  <c r="AD249" i="14" s="1"/>
  <c r="AE249" i="14" s="1"/>
  <c r="AA249" i="14"/>
  <c r="AJ248" i="14"/>
  <c r="AI248" i="14" s="1"/>
  <c r="AG248" i="14" s="1"/>
  <c r="AH248" i="14" s="1"/>
  <c r="AF248" i="14"/>
  <c r="AD248" i="14"/>
  <c r="AE248" i="14" s="1"/>
  <c r="AC248" i="14"/>
  <c r="AA248" i="14"/>
  <c r="AJ247" i="14"/>
  <c r="AI247" i="14"/>
  <c r="AG247" i="14" s="1"/>
  <c r="AH247" i="14" s="1"/>
  <c r="AF247" i="14"/>
  <c r="AD247" i="14" s="1"/>
  <c r="AE247" i="14" s="1"/>
  <c r="AC247" i="14"/>
  <c r="AA247" i="14"/>
  <c r="AJ246" i="14"/>
  <c r="AI246" i="14"/>
  <c r="AG246" i="14"/>
  <c r="AH246" i="14" s="1"/>
  <c r="AF246" i="14"/>
  <c r="AE246" i="14"/>
  <c r="AD246" i="14"/>
  <c r="AC246" i="14"/>
  <c r="AA246" i="14"/>
  <c r="AJ245" i="14"/>
  <c r="AI245" i="14"/>
  <c r="AG245" i="14" s="1"/>
  <c r="AH245" i="14" s="1"/>
  <c r="AF245" i="14"/>
  <c r="AD245" i="14" s="1"/>
  <c r="AE245" i="14" s="1"/>
  <c r="AC245" i="14"/>
  <c r="AA245" i="14"/>
  <c r="AJ244" i="14"/>
  <c r="AI244" i="14"/>
  <c r="AG244" i="14"/>
  <c r="AH244" i="14" s="1"/>
  <c r="AF244" i="14"/>
  <c r="AE244" i="14"/>
  <c r="AD244" i="14"/>
  <c r="AC244" i="14"/>
  <c r="AA244" i="14"/>
  <c r="AJ243" i="14"/>
  <c r="AI243" i="14"/>
  <c r="AG243" i="14" s="1"/>
  <c r="AH243" i="14" s="1"/>
  <c r="AF243" i="14"/>
  <c r="AD243" i="14" s="1"/>
  <c r="AE243" i="14" s="1"/>
  <c r="AC243" i="14"/>
  <c r="AA243" i="14"/>
  <c r="AJ242" i="14"/>
  <c r="AI242" i="14"/>
  <c r="AG242" i="14"/>
  <c r="AH242" i="14" s="1"/>
  <c r="AF242" i="14"/>
  <c r="AE242" i="14"/>
  <c r="AD242" i="14"/>
  <c r="AC242" i="14"/>
  <c r="AA242" i="14"/>
  <c r="AJ241" i="14"/>
  <c r="AI241" i="14"/>
  <c r="AG241" i="14" s="1"/>
  <c r="AH241" i="14" s="1"/>
  <c r="AF241" i="14"/>
  <c r="AD241" i="14" s="1"/>
  <c r="AE241" i="14" s="1"/>
  <c r="AC241" i="14"/>
  <c r="AJ240" i="14"/>
  <c r="AC240" i="14" s="1"/>
  <c r="AF240" i="14"/>
  <c r="AD240" i="14" s="1"/>
  <c r="AE240" i="14" s="1"/>
  <c r="AJ239" i="14"/>
  <c r="AI239" i="14"/>
  <c r="AG239" i="14"/>
  <c r="AH239" i="14" s="1"/>
  <c r="AF239" i="14"/>
  <c r="AE239" i="14"/>
  <c r="AD239" i="14"/>
  <c r="AC239" i="14"/>
  <c r="AJ238" i="14"/>
  <c r="AI238" i="14" s="1"/>
  <c r="AG238" i="14" s="1"/>
  <c r="AH238" i="14" s="1"/>
  <c r="AF238" i="14"/>
  <c r="AD238" i="14"/>
  <c r="AE238" i="14" s="1"/>
  <c r="AJ237" i="14"/>
  <c r="AI237" i="14"/>
  <c r="AG237" i="14" s="1"/>
  <c r="AH237" i="14" s="1"/>
  <c r="AF237" i="14"/>
  <c r="AD237" i="14" s="1"/>
  <c r="AE237" i="14" s="1"/>
  <c r="AC237" i="14"/>
  <c r="AJ236" i="14"/>
  <c r="AC236" i="14" s="1"/>
  <c r="AF236" i="14"/>
  <c r="AD236" i="14" s="1"/>
  <c r="AE236" i="14" s="1"/>
  <c r="AJ235" i="14"/>
  <c r="AI235" i="14"/>
  <c r="AG235" i="14"/>
  <c r="AH235" i="14" s="1"/>
  <c r="AF235" i="14"/>
  <c r="AE235" i="14"/>
  <c r="AD235" i="14"/>
  <c r="AC235" i="14"/>
  <c r="AJ234" i="14"/>
  <c r="AI234" i="14" s="1"/>
  <c r="AG234" i="14" s="1"/>
  <c r="AH234" i="14" s="1"/>
  <c r="AF234" i="14"/>
  <c r="AD234" i="14"/>
  <c r="AE234" i="14" s="1"/>
  <c r="AJ233" i="14"/>
  <c r="AI233" i="14"/>
  <c r="AG233" i="14" s="1"/>
  <c r="AH233" i="14" s="1"/>
  <c r="AF233" i="14"/>
  <c r="AD233" i="14" s="1"/>
  <c r="AE233" i="14" s="1"/>
  <c r="AC233" i="14"/>
  <c r="AJ232" i="14"/>
  <c r="AC232" i="14" s="1"/>
  <c r="AF232" i="14"/>
  <c r="AD232" i="14" s="1"/>
  <c r="AE232" i="14" s="1"/>
  <c r="AL231" i="14"/>
  <c r="AK231" i="14"/>
  <c r="AF231" i="14" s="1"/>
  <c r="AD231" i="14" s="1"/>
  <c r="AE231" i="14" s="1"/>
  <c r="AJ231" i="14"/>
  <c r="AI231" i="14"/>
  <c r="AG231" i="14" s="1"/>
  <c r="AH231" i="14" s="1"/>
  <c r="AC231" i="14"/>
  <c r="AK230" i="14"/>
  <c r="AK229" i="14"/>
  <c r="AK228" i="14"/>
  <c r="AK227" i="14"/>
  <c r="AK226" i="14"/>
  <c r="AK225" i="14"/>
  <c r="AL224" i="14"/>
  <c r="AK224" i="14"/>
  <c r="AM223" i="14"/>
  <c r="AI223" i="14"/>
  <c r="AF223" i="14"/>
  <c r="AA223" i="14"/>
  <c r="AL222" i="14"/>
  <c r="AK222" i="14"/>
  <c r="AJ222" i="14"/>
  <c r="AC222" i="14" s="1"/>
  <c r="AI222" i="14"/>
  <c r="AG222" i="14" s="1"/>
  <c r="AH222" i="14" s="1"/>
  <c r="AF222" i="14"/>
  <c r="AD222" i="14" s="1"/>
  <c r="AE222" i="14" s="1"/>
  <c r="AL221" i="14"/>
  <c r="AF221" i="14" s="1"/>
  <c r="AD221" i="14" s="1"/>
  <c r="AE221" i="14" s="1"/>
  <c r="AK221" i="14"/>
  <c r="AJ221" i="14"/>
  <c r="AC221" i="14" s="1"/>
  <c r="AL220" i="14"/>
  <c r="AK220" i="14"/>
  <c r="AJ220" i="14"/>
  <c r="AC220" i="14"/>
  <c r="AL219" i="14"/>
  <c r="AK219" i="14"/>
  <c r="AJ219" i="14"/>
  <c r="AI219" i="14" s="1"/>
  <c r="AG219" i="14"/>
  <c r="AH219" i="14" s="1"/>
  <c r="AL218" i="14"/>
  <c r="AK218" i="14"/>
  <c r="AJ218" i="14"/>
  <c r="AC218" i="14" s="1"/>
  <c r="AI218" i="14"/>
  <c r="AG218" i="14" s="1"/>
  <c r="AH218" i="14" s="1"/>
  <c r="AF218" i="14"/>
  <c r="AD218" i="14" s="1"/>
  <c r="AE218" i="14" s="1"/>
  <c r="AL217" i="14"/>
  <c r="AF217" i="14" s="1"/>
  <c r="AD217" i="14" s="1"/>
  <c r="AE217" i="14" s="1"/>
  <c r="AK217" i="14"/>
  <c r="AJ217" i="14"/>
  <c r="AL216" i="14"/>
  <c r="AK216" i="14"/>
  <c r="AF216" i="14" s="1"/>
  <c r="AJ216" i="14"/>
  <c r="AI216" i="14" s="1"/>
  <c r="AG216" i="14" s="1"/>
  <c r="AH216" i="14" s="1"/>
  <c r="AD216" i="14"/>
  <c r="AE216" i="14" s="1"/>
  <c r="AC216" i="14"/>
  <c r="AL215" i="14"/>
  <c r="AK215" i="14"/>
  <c r="AJ215" i="14"/>
  <c r="AI215" i="14" s="1"/>
  <c r="AG215" i="14"/>
  <c r="AA214" i="14"/>
  <c r="AC214" i="14" s="1"/>
  <c r="AG213" i="14"/>
  <c r="AH213" i="14" s="1"/>
  <c r="AC213" i="14"/>
  <c r="AD213" i="14" s="1"/>
  <c r="AE213" i="14" s="1"/>
  <c r="AH212" i="14"/>
  <c r="AC212" i="14"/>
  <c r="AG212" i="14" s="1"/>
  <c r="AD211" i="14"/>
  <c r="AE211" i="14" s="1"/>
  <c r="AC211" i="14"/>
  <c r="AG211" i="14" s="1"/>
  <c r="AH211" i="14" s="1"/>
  <c r="AE210" i="14"/>
  <c r="AD210" i="14"/>
  <c r="AC210" i="14"/>
  <c r="AG210" i="14" s="1"/>
  <c r="AH210" i="14" s="1"/>
  <c r="AC209" i="14"/>
  <c r="AD209" i="14" s="1"/>
  <c r="AE209" i="14" s="1"/>
  <c r="AC208" i="14"/>
  <c r="AD207" i="14"/>
  <c r="AE207" i="14" s="1"/>
  <c r="AC207" i="14"/>
  <c r="AG207" i="14" s="1"/>
  <c r="AH207" i="14" s="1"/>
  <c r="AE206" i="14"/>
  <c r="AC206" i="14"/>
  <c r="AD206" i="14" s="1"/>
  <c r="AC205" i="14"/>
  <c r="AD204" i="14"/>
  <c r="AE204" i="14" s="1"/>
  <c r="AC204" i="14"/>
  <c r="AG204" i="14" s="1"/>
  <c r="AH204" i="14" s="1"/>
  <c r="AD203" i="14"/>
  <c r="AE203" i="14" s="1"/>
  <c r="AC203" i="14"/>
  <c r="AG203" i="14" s="1"/>
  <c r="AH203" i="14" s="1"/>
  <c r="AE202" i="14"/>
  <c r="AC202" i="14"/>
  <c r="AD202" i="14" s="1"/>
  <c r="AC201" i="14"/>
  <c r="AD201" i="14" s="1"/>
  <c r="AE201" i="14" s="1"/>
  <c r="AG200" i="14"/>
  <c r="AH200" i="14" s="1"/>
  <c r="AC200" i="14"/>
  <c r="AD200" i="14" s="1"/>
  <c r="AE200" i="14" s="1"/>
  <c r="AH199" i="14"/>
  <c r="AD199" i="14"/>
  <c r="AE199" i="14" s="1"/>
  <c r="AC199" i="14"/>
  <c r="AG199" i="14" s="1"/>
  <c r="AE198" i="14"/>
  <c r="AD198" i="14"/>
  <c r="AC198" i="14"/>
  <c r="AG198" i="14" s="1"/>
  <c r="AH198" i="14" s="1"/>
  <c r="AG197" i="14"/>
  <c r="AH197" i="14" s="1"/>
  <c r="AC197" i="14"/>
  <c r="AD197" i="14" s="1"/>
  <c r="AE197" i="14" s="1"/>
  <c r="AH196" i="14"/>
  <c r="AG196" i="14"/>
  <c r="AD196" i="14"/>
  <c r="AE196" i="14" s="1"/>
  <c r="AC196" i="14"/>
  <c r="AE195" i="14"/>
  <c r="AD195" i="14"/>
  <c r="AC195" i="14"/>
  <c r="AG195" i="14" s="1"/>
  <c r="AH195" i="14" s="1"/>
  <c r="AE194" i="14"/>
  <c r="AD194" i="14"/>
  <c r="AC194" i="14"/>
  <c r="AG194" i="14" s="1"/>
  <c r="AH194" i="14" s="1"/>
  <c r="AG193" i="14"/>
  <c r="AH193" i="14" s="1"/>
  <c r="AC193" i="14"/>
  <c r="AD193" i="14" s="1"/>
  <c r="AE193" i="14" s="1"/>
  <c r="AC192" i="14"/>
  <c r="AD191" i="14"/>
  <c r="AE191" i="14" s="1"/>
  <c r="AC191" i="14"/>
  <c r="AG191" i="14" s="1"/>
  <c r="AH191" i="14" s="1"/>
  <c r="AE190" i="14"/>
  <c r="AD190" i="14"/>
  <c r="AC190" i="14"/>
  <c r="AG190" i="14" s="1"/>
  <c r="AH190" i="14" s="1"/>
  <c r="AC189" i="14"/>
  <c r="AD188" i="14"/>
  <c r="AE188" i="14" s="1"/>
  <c r="AC188" i="14"/>
  <c r="AG188" i="14" s="1"/>
  <c r="AH188" i="14" s="1"/>
  <c r="AE187" i="14"/>
  <c r="AD187" i="14"/>
  <c r="AC187" i="14"/>
  <c r="AG187" i="14" s="1"/>
  <c r="AH187" i="14" s="1"/>
  <c r="AE186" i="14"/>
  <c r="AD186" i="14"/>
  <c r="AC186" i="14"/>
  <c r="AG186" i="14" s="1"/>
  <c r="AH186" i="14" s="1"/>
  <c r="AB186" i="14"/>
  <c r="AB187" i="14" s="1"/>
  <c r="AB188" i="14" s="1"/>
  <c r="AB189" i="14" s="1"/>
  <c r="AB190" i="14" s="1"/>
  <c r="AB191" i="14" s="1"/>
  <c r="AB192" i="14" s="1"/>
  <c r="AB193" i="14" s="1"/>
  <c r="AB194" i="14" s="1"/>
  <c r="AB195" i="14" s="1"/>
  <c r="AB196" i="14" s="1"/>
  <c r="AB197" i="14" s="1"/>
  <c r="AB198" i="14" s="1"/>
  <c r="AB199" i="14" s="1"/>
  <c r="AB200" i="14" s="1"/>
  <c r="AB201" i="14" s="1"/>
  <c r="AB202" i="14" s="1"/>
  <c r="AB203" i="14" s="1"/>
  <c r="AB204" i="14" s="1"/>
  <c r="AB205" i="14" s="1"/>
  <c r="AB206" i="14" s="1"/>
  <c r="AB207" i="14" s="1"/>
  <c r="AB208" i="14" s="1"/>
  <c r="AB209" i="14" s="1"/>
  <c r="AB210" i="14" s="1"/>
  <c r="AB211" i="14" s="1"/>
  <c r="AB212" i="14" s="1"/>
  <c r="AB213" i="14" s="1"/>
  <c r="AB214" i="14" s="1"/>
  <c r="AB215" i="14" s="1"/>
  <c r="AB216" i="14" s="1"/>
  <c r="AB217" i="14" s="1"/>
  <c r="AB218" i="14" s="1"/>
  <c r="AB219" i="14" s="1"/>
  <c r="AB220" i="14" s="1"/>
  <c r="AB221" i="14" s="1"/>
  <c r="AB222" i="14" s="1"/>
  <c r="AB223" i="14" s="1"/>
  <c r="AB224" i="14" s="1"/>
  <c r="AB225" i="14" s="1"/>
  <c r="AB226" i="14" s="1"/>
  <c r="AB227" i="14" s="1"/>
  <c r="AB228" i="14" s="1"/>
  <c r="AB229" i="14" s="1"/>
  <c r="AB230" i="14" s="1"/>
  <c r="AB231" i="14" s="1"/>
  <c r="AB232" i="14" s="1"/>
  <c r="AB233" i="14" s="1"/>
  <c r="AB234" i="14" s="1"/>
  <c r="AB235" i="14" s="1"/>
  <c r="AB236" i="14" s="1"/>
  <c r="AB237" i="14" s="1"/>
  <c r="AB238" i="14" s="1"/>
  <c r="AB239" i="14" s="1"/>
  <c r="AB240" i="14" s="1"/>
  <c r="AB241" i="14" s="1"/>
  <c r="AB242" i="14" s="1"/>
  <c r="AB243" i="14" s="1"/>
  <c r="AB244" i="14" s="1"/>
  <c r="AB245" i="14" s="1"/>
  <c r="AB246" i="14" s="1"/>
  <c r="AB247" i="14" s="1"/>
  <c r="AB248" i="14" s="1"/>
  <c r="AB249" i="14" s="1"/>
  <c r="AC185" i="14"/>
  <c r="AD185" i="14" s="1"/>
  <c r="AE185" i="14" s="1"/>
  <c r="AB185" i="14"/>
  <c r="AG184" i="14"/>
  <c r="AH184" i="14" s="1"/>
  <c r="AD184" i="14"/>
  <c r="AE184" i="14" s="1"/>
  <c r="AC184" i="14"/>
  <c r="AB184" i="14"/>
  <c r="AE183" i="14"/>
  <c r="AD183" i="14"/>
  <c r="AC183" i="14"/>
  <c r="AG183" i="14" s="1"/>
  <c r="AH183" i="14" s="1"/>
  <c r="AE182" i="14"/>
  <c r="AD182" i="14"/>
  <c r="AC182" i="14"/>
  <c r="AG182" i="14" s="1"/>
  <c r="AH182" i="14" s="1"/>
  <c r="AP181" i="14"/>
  <c r="AP182" i="14" s="1"/>
  <c r="AG181" i="14"/>
  <c r="AH181" i="14" s="1"/>
  <c r="AC181" i="14"/>
  <c r="AD181" i="14" s="1"/>
  <c r="AE181" i="14" s="1"/>
  <c r="AC180" i="14"/>
  <c r="AD179" i="14"/>
  <c r="AE179" i="14" s="1"/>
  <c r="AC179" i="14"/>
  <c r="AG179" i="14" s="1"/>
  <c r="AH179" i="14" s="1"/>
  <c r="AE178" i="14"/>
  <c r="AD178" i="14"/>
  <c r="AC178" i="14"/>
  <c r="AG178" i="14" s="1"/>
  <c r="AH178" i="14" s="1"/>
  <c r="AC177" i="14"/>
  <c r="AD176" i="14"/>
  <c r="AE176" i="14" s="1"/>
  <c r="AC176" i="14"/>
  <c r="AG176" i="14" s="1"/>
  <c r="AH176" i="14" s="1"/>
  <c r="AE175" i="14"/>
  <c r="AD175" i="14"/>
  <c r="AC175" i="14"/>
  <c r="AG175" i="14" s="1"/>
  <c r="AH175" i="14" s="1"/>
  <c r="AD174" i="14"/>
  <c r="AE174" i="14" s="1"/>
  <c r="AC174" i="14"/>
  <c r="AG174" i="14" s="1"/>
  <c r="AH174" i="14" s="1"/>
  <c r="AC173" i="14"/>
  <c r="AP172" i="14"/>
  <c r="AP173" i="14" s="1"/>
  <c r="AP174" i="14" s="1"/>
  <c r="AP175" i="14" s="1"/>
  <c r="AP176" i="14" s="1"/>
  <c r="AP177" i="14" s="1"/>
  <c r="AP178" i="14" s="1"/>
  <c r="AP179" i="14" s="1"/>
  <c r="AP180" i="14" s="1"/>
  <c r="AG172" i="14"/>
  <c r="AH172" i="14" s="1"/>
  <c r="AD172" i="14"/>
  <c r="AE172" i="14" s="1"/>
  <c r="AC172" i="14"/>
  <c r="AP171" i="14"/>
  <c r="AG171" i="14"/>
  <c r="AH171" i="14" s="1"/>
  <c r="AE171" i="14"/>
  <c r="AD171" i="14"/>
  <c r="AC171" i="14"/>
  <c r="AD170" i="14"/>
  <c r="AE170" i="14" s="1"/>
  <c r="AC170" i="14"/>
  <c r="AG170" i="14" s="1"/>
  <c r="AH170" i="14" s="1"/>
  <c r="AC169" i="14"/>
  <c r="AD168" i="14"/>
  <c r="AE168" i="14" s="1"/>
  <c r="AC168" i="14"/>
  <c r="AG168" i="14" s="1"/>
  <c r="AH168" i="14" s="1"/>
  <c r="AE167" i="14"/>
  <c r="AD167" i="14"/>
  <c r="AC167" i="14"/>
  <c r="AG167" i="14" s="1"/>
  <c r="AH167" i="14" s="1"/>
  <c r="AE166" i="14"/>
  <c r="AD166" i="14"/>
  <c r="AC166" i="14"/>
  <c r="AG166" i="14" s="1"/>
  <c r="AH166" i="14" s="1"/>
  <c r="AC165" i="14"/>
  <c r="AD164" i="14"/>
  <c r="AE164" i="14" s="1"/>
  <c r="AC164" i="14"/>
  <c r="AG164" i="14" s="1"/>
  <c r="AH164" i="14" s="1"/>
  <c r="AE163" i="14"/>
  <c r="AD163" i="14"/>
  <c r="AC163" i="14"/>
  <c r="AG163" i="14" s="1"/>
  <c r="AH163" i="14" s="1"/>
  <c r="AE162" i="14"/>
  <c r="AD162" i="14"/>
  <c r="AC162" i="14"/>
  <c r="AG162" i="14" s="1"/>
  <c r="AH162" i="14" s="1"/>
  <c r="AC161" i="14"/>
  <c r="AD161" i="14" s="1"/>
  <c r="AE161" i="14" s="1"/>
  <c r="AH160" i="14"/>
  <c r="AD160" i="14"/>
  <c r="AE160" i="14" s="1"/>
  <c r="AC160" i="14"/>
  <c r="AG160" i="14" s="1"/>
  <c r="AE159" i="14"/>
  <c r="AD159" i="14"/>
  <c r="AC159" i="14"/>
  <c r="AG159" i="14" s="1"/>
  <c r="AH159" i="14" s="1"/>
  <c r="AC158" i="14"/>
  <c r="AD158" i="14" s="1"/>
  <c r="AE158" i="14" s="1"/>
  <c r="AC157" i="14"/>
  <c r="AD156" i="14"/>
  <c r="AE156" i="14" s="1"/>
  <c r="AC156" i="14"/>
  <c r="AG156" i="14" s="1"/>
  <c r="AH156" i="14" s="1"/>
  <c r="AE155" i="14"/>
  <c r="AD155" i="14"/>
  <c r="AC155" i="14"/>
  <c r="AG155" i="14" s="1"/>
  <c r="AH155" i="14" s="1"/>
  <c r="AP154" i="14"/>
  <c r="AP155" i="14" s="1"/>
  <c r="AP156" i="14" s="1"/>
  <c r="AP157" i="14" s="1"/>
  <c r="AP158" i="14" s="1"/>
  <c r="AP159" i="14" s="1"/>
  <c r="AP160" i="14" s="1"/>
  <c r="AP161" i="14" s="1"/>
  <c r="AP162" i="14" s="1"/>
  <c r="AP163" i="14" s="1"/>
  <c r="AP164" i="14" s="1"/>
  <c r="AP165" i="14" s="1"/>
  <c r="AP166" i="14" s="1"/>
  <c r="AP167" i="14" s="1"/>
  <c r="AP168" i="14" s="1"/>
  <c r="AP169" i="14" s="1"/>
  <c r="AC154" i="14"/>
  <c r="AD154" i="14" s="1"/>
  <c r="AE154" i="14" s="1"/>
  <c r="AP153" i="14"/>
  <c r="AG153" i="14"/>
  <c r="AH153" i="14" s="1"/>
  <c r="AC153" i="14"/>
  <c r="AD153" i="14" s="1"/>
  <c r="AE153" i="14" s="1"/>
  <c r="AH152" i="14"/>
  <c r="AD152" i="14"/>
  <c r="AE152" i="14" s="1"/>
  <c r="AC152" i="14"/>
  <c r="AG152" i="14" s="1"/>
  <c r="AE151" i="14"/>
  <c r="AD151" i="14"/>
  <c r="AC151" i="14"/>
  <c r="AG151" i="14" s="1"/>
  <c r="AH151" i="14" s="1"/>
  <c r="AE150" i="14"/>
  <c r="AC150" i="14"/>
  <c r="AD150" i="14" s="1"/>
  <c r="AC149" i="14"/>
  <c r="AD149" i="14" s="1"/>
  <c r="AE149" i="14" s="1"/>
  <c r="AC148" i="14"/>
  <c r="AD147" i="14"/>
  <c r="AE147" i="14" s="1"/>
  <c r="AC147" i="14"/>
  <c r="AG147" i="14" s="1"/>
  <c r="AH147" i="14" s="1"/>
  <c r="AE146" i="14"/>
  <c r="AD146" i="14"/>
  <c r="AC146" i="14"/>
  <c r="AG146" i="14" s="1"/>
  <c r="AH146" i="14" s="1"/>
  <c r="AG145" i="14"/>
  <c r="AH145" i="14" s="1"/>
  <c r="AE145" i="14"/>
  <c r="AC145" i="14"/>
  <c r="AD145" i="14" s="1"/>
  <c r="AD144" i="14"/>
  <c r="AE144" i="14" s="1"/>
  <c r="AC144" i="14"/>
  <c r="AG144" i="14" s="1"/>
  <c r="AH144" i="14" s="1"/>
  <c r="AE143" i="14"/>
  <c r="AD143" i="14"/>
  <c r="AC143" i="14"/>
  <c r="AG143" i="14" s="1"/>
  <c r="AH143" i="14" s="1"/>
  <c r="AC142" i="14"/>
  <c r="AD142" i="14" s="1"/>
  <c r="AE142" i="14" s="1"/>
  <c r="AC141" i="14"/>
  <c r="AD141" i="14" s="1"/>
  <c r="AE141" i="14" s="1"/>
  <c r="AH140" i="14"/>
  <c r="AD140" i="14"/>
  <c r="AE140" i="14" s="1"/>
  <c r="AC140" i="14"/>
  <c r="AG140" i="14" s="1"/>
  <c r="AE139" i="14"/>
  <c r="AD139" i="14"/>
  <c r="AC139" i="14"/>
  <c r="AG139" i="14" s="1"/>
  <c r="AH139" i="14" s="1"/>
  <c r="AP138" i="14"/>
  <c r="AP139" i="14" s="1"/>
  <c r="AP140" i="14" s="1"/>
  <c r="AP141" i="14" s="1"/>
  <c r="AP142" i="14" s="1"/>
  <c r="AP143" i="14" s="1"/>
  <c r="AP144" i="14" s="1"/>
  <c r="AP145" i="14" s="1"/>
  <c r="AP146" i="14" s="1"/>
  <c r="AP147" i="14" s="1"/>
  <c r="AP148" i="14" s="1"/>
  <c r="AP149" i="14" s="1"/>
  <c r="AP150" i="14" s="1"/>
  <c r="AP151" i="14" s="1"/>
  <c r="AP152" i="14" s="1"/>
  <c r="AC138" i="14"/>
  <c r="AD138" i="14" s="1"/>
  <c r="AE138" i="14" s="1"/>
  <c r="AG137" i="14"/>
  <c r="AH137" i="14" s="1"/>
  <c r="AC137" i="14"/>
  <c r="AD137" i="14" s="1"/>
  <c r="AE137" i="14" s="1"/>
  <c r="AP136" i="14"/>
  <c r="AP137" i="14" s="1"/>
  <c r="AD136" i="14"/>
  <c r="AE136" i="14" s="1"/>
  <c r="AC136" i="14"/>
  <c r="AG136" i="14" s="1"/>
  <c r="AH136" i="14" s="1"/>
  <c r="AC135" i="14"/>
  <c r="AD135" i="14" s="1"/>
  <c r="AE135" i="14" s="1"/>
  <c r="AC134" i="14"/>
  <c r="AD134" i="14" s="1"/>
  <c r="AE134" i="14" s="1"/>
  <c r="AG133" i="14"/>
  <c r="AH133" i="14" s="1"/>
  <c r="AC133" i="14"/>
  <c r="AD133" i="14" s="1"/>
  <c r="AE133" i="14" s="1"/>
  <c r="AD132" i="14"/>
  <c r="AE132" i="14" s="1"/>
  <c r="AC132" i="14"/>
  <c r="AG132" i="14" s="1"/>
  <c r="AH132" i="14" s="1"/>
  <c r="AC131" i="14"/>
  <c r="AD131" i="14" s="1"/>
  <c r="AE131" i="14" s="1"/>
  <c r="AC130" i="14"/>
  <c r="AD130" i="14" s="1"/>
  <c r="AE130" i="14" s="1"/>
  <c r="AG129" i="14"/>
  <c r="AH129" i="14" s="1"/>
  <c r="AC129" i="14"/>
  <c r="AD129" i="14" s="1"/>
  <c r="AE129" i="14" s="1"/>
  <c r="AD128" i="14"/>
  <c r="AE128" i="14" s="1"/>
  <c r="AC128" i="14"/>
  <c r="AG128" i="14" s="1"/>
  <c r="AH128" i="14" s="1"/>
  <c r="AC127" i="14"/>
  <c r="AD127" i="14" s="1"/>
  <c r="AE127" i="14" s="1"/>
  <c r="AD126" i="14"/>
  <c r="AE126" i="14" s="1"/>
  <c r="AC126" i="14"/>
  <c r="AG126" i="14" s="1"/>
  <c r="AH126" i="14" s="1"/>
  <c r="AG125" i="14"/>
  <c r="AH125" i="14" s="1"/>
  <c r="AC125" i="14"/>
  <c r="AD125" i="14" s="1"/>
  <c r="AE125" i="14" s="1"/>
  <c r="AH124" i="14"/>
  <c r="AD124" i="14"/>
  <c r="AE124" i="14" s="1"/>
  <c r="AC124" i="14"/>
  <c r="AG124" i="14" s="1"/>
  <c r="AE123" i="14"/>
  <c r="AC123" i="14"/>
  <c r="AD123" i="14" s="1"/>
  <c r="AC122" i="14"/>
  <c r="AD122" i="14" s="1"/>
  <c r="AE122" i="14" s="1"/>
  <c r="AG121" i="14"/>
  <c r="AH121" i="14" s="1"/>
  <c r="AC121" i="14"/>
  <c r="AD121" i="14" s="1"/>
  <c r="AE121" i="14" s="1"/>
  <c r="AH120" i="14"/>
  <c r="AD120" i="14"/>
  <c r="AE120" i="14" s="1"/>
  <c r="AC120" i="14"/>
  <c r="AG120" i="14" s="1"/>
  <c r="AE119" i="14"/>
  <c r="AC119" i="14"/>
  <c r="AD119" i="14" s="1"/>
  <c r="AC118" i="14"/>
  <c r="AD118" i="14" s="1"/>
  <c r="AE118" i="14" s="1"/>
  <c r="AG117" i="14"/>
  <c r="AH117" i="14" s="1"/>
  <c r="AC117" i="14"/>
  <c r="AD117" i="14" s="1"/>
  <c r="AE117" i="14" s="1"/>
  <c r="AP116" i="14"/>
  <c r="AP117" i="14" s="1"/>
  <c r="AP118" i="14" s="1"/>
  <c r="AP119" i="14" s="1"/>
  <c r="AP120" i="14" s="1"/>
  <c r="AP121" i="14" s="1"/>
  <c r="AP122" i="14" s="1"/>
  <c r="AP123" i="14" s="1"/>
  <c r="AP124" i="14" s="1"/>
  <c r="AP125" i="14" s="1"/>
  <c r="AP126" i="14" s="1"/>
  <c r="AP127" i="14" s="1"/>
  <c r="AP128" i="14" s="1"/>
  <c r="AP129" i="14" s="1"/>
  <c r="AP130" i="14" s="1"/>
  <c r="AP131" i="14" s="1"/>
  <c r="AP132" i="14" s="1"/>
  <c r="AP133" i="14" s="1"/>
  <c r="AP134" i="14" s="1"/>
  <c r="AP135" i="14" s="1"/>
  <c r="AH116" i="14"/>
  <c r="AD116" i="14"/>
  <c r="AE116" i="14" s="1"/>
  <c r="AC116" i="14"/>
  <c r="AG116" i="14" s="1"/>
  <c r="AH115" i="14"/>
  <c r="AD115" i="14"/>
  <c r="AE115" i="14" s="1"/>
  <c r="AC115" i="14"/>
  <c r="AG115" i="14" s="1"/>
  <c r="AE114" i="14"/>
  <c r="AD114" i="14"/>
  <c r="AC114" i="14"/>
  <c r="AG114" i="14" s="1"/>
  <c r="AH114" i="14" s="1"/>
  <c r="AC113" i="14"/>
  <c r="AD113" i="14" s="1"/>
  <c r="AE113" i="14" s="1"/>
  <c r="AC112" i="14"/>
  <c r="AD112" i="14" s="1"/>
  <c r="AE112" i="14" s="1"/>
  <c r="AH111" i="14"/>
  <c r="AD111" i="14"/>
  <c r="AE111" i="14" s="1"/>
  <c r="AC111" i="14"/>
  <c r="AG111" i="14" s="1"/>
  <c r="AE110" i="14"/>
  <c r="AD110" i="14"/>
  <c r="AC110" i="14"/>
  <c r="AG110" i="14" s="1"/>
  <c r="AH110" i="14" s="1"/>
  <c r="AD109" i="14"/>
  <c r="AE109" i="14" s="1"/>
  <c r="AC109" i="14"/>
  <c r="AG109" i="14" s="1"/>
  <c r="AH109" i="14" s="1"/>
  <c r="AC108" i="14"/>
  <c r="AD108" i="14" s="1"/>
  <c r="AE108" i="14" s="1"/>
  <c r="AD107" i="14"/>
  <c r="AE107" i="14" s="1"/>
  <c r="AC107" i="14"/>
  <c r="AG107" i="14" s="1"/>
  <c r="AH107" i="14" s="1"/>
  <c r="AE106" i="14"/>
  <c r="AD106" i="14"/>
  <c r="AC106" i="14"/>
  <c r="AG106" i="14" s="1"/>
  <c r="AH106" i="14" s="1"/>
  <c r="AC105" i="14"/>
  <c r="AD105" i="14" s="1"/>
  <c r="AE105" i="14" s="1"/>
  <c r="AG104" i="14"/>
  <c r="AH104" i="14" s="1"/>
  <c r="AC104" i="14"/>
  <c r="AD104" i="14" s="1"/>
  <c r="AE104" i="14" s="1"/>
  <c r="AH103" i="14"/>
  <c r="AD103" i="14"/>
  <c r="AE103" i="14" s="1"/>
  <c r="AC103" i="14"/>
  <c r="AG103" i="14" s="1"/>
  <c r="AC102" i="14"/>
  <c r="AC101" i="14"/>
  <c r="AD101" i="14" s="1"/>
  <c r="AE101" i="14" s="1"/>
  <c r="AG100" i="14"/>
  <c r="AH100" i="14" s="1"/>
  <c r="AC100" i="14"/>
  <c r="AD100" i="14" s="1"/>
  <c r="AE100" i="14" s="1"/>
  <c r="AH99" i="14"/>
  <c r="AD99" i="14"/>
  <c r="AE99" i="14" s="1"/>
  <c r="AC99" i="14"/>
  <c r="AG99" i="14" s="1"/>
  <c r="AE98" i="14"/>
  <c r="AD98" i="14"/>
  <c r="AC98" i="14"/>
  <c r="AG98" i="14" s="1"/>
  <c r="AH98" i="14" s="1"/>
  <c r="AE97" i="14"/>
  <c r="AD97" i="14"/>
  <c r="AC97" i="14"/>
  <c r="AG97" i="14" s="1"/>
  <c r="AH97" i="14" s="1"/>
  <c r="AC96" i="14"/>
  <c r="AD96" i="14" s="1"/>
  <c r="AE96" i="14" s="1"/>
  <c r="AP95" i="14"/>
  <c r="AP96" i="14" s="1"/>
  <c r="AP97" i="14" s="1"/>
  <c r="AP98" i="14" s="1"/>
  <c r="AP99" i="14" s="1"/>
  <c r="AP100" i="14" s="1"/>
  <c r="AP101" i="14" s="1"/>
  <c r="AP102" i="14" s="1"/>
  <c r="AP103" i="14" s="1"/>
  <c r="AP104" i="14" s="1"/>
  <c r="AP105" i="14" s="1"/>
  <c r="AP106" i="14" s="1"/>
  <c r="AP107" i="14" s="1"/>
  <c r="AP108" i="14" s="1"/>
  <c r="AP109" i="14" s="1"/>
  <c r="AP110" i="14" s="1"/>
  <c r="AP111" i="14" s="1"/>
  <c r="AP112" i="14" s="1"/>
  <c r="AP113" i="14" s="1"/>
  <c r="AP114" i="14" s="1"/>
  <c r="AC95" i="14"/>
  <c r="AD94" i="14"/>
  <c r="AE94" i="14" s="1"/>
  <c r="AC94" i="14"/>
  <c r="AG94" i="14" s="1"/>
  <c r="AH94" i="14" s="1"/>
  <c r="AE93" i="14"/>
  <c r="AD93" i="14"/>
  <c r="AC93" i="14"/>
  <c r="AG93" i="14" s="1"/>
  <c r="AH93" i="14" s="1"/>
  <c r="AC92" i="14"/>
  <c r="AD92" i="14" s="1"/>
  <c r="AE92" i="14" s="1"/>
  <c r="AG91" i="14"/>
  <c r="AH91" i="14" s="1"/>
  <c r="AC91" i="14"/>
  <c r="AD91" i="14" s="1"/>
  <c r="AE91" i="14" s="1"/>
  <c r="AH90" i="14"/>
  <c r="AD90" i="14"/>
  <c r="AE90" i="14" s="1"/>
  <c r="AC90" i="14"/>
  <c r="AG90" i="14" s="1"/>
  <c r="AE89" i="14"/>
  <c r="AD89" i="14"/>
  <c r="AC89" i="14"/>
  <c r="AG89" i="14" s="1"/>
  <c r="AH89" i="14" s="1"/>
  <c r="AC88" i="14"/>
  <c r="AD88" i="14" s="1"/>
  <c r="AE88" i="14" s="1"/>
  <c r="AC87" i="14"/>
  <c r="AD87" i="14" s="1"/>
  <c r="AE87" i="14" s="1"/>
  <c r="AH86" i="14"/>
  <c r="AD86" i="14"/>
  <c r="AE86" i="14" s="1"/>
  <c r="AC86" i="14"/>
  <c r="AG86" i="14" s="1"/>
  <c r="AE85" i="14"/>
  <c r="AD85" i="14"/>
  <c r="AC85" i="14"/>
  <c r="AG85" i="14" s="1"/>
  <c r="AH85" i="14" s="1"/>
  <c r="AC84" i="14"/>
  <c r="AD84" i="14" s="1"/>
  <c r="AE84" i="14" s="1"/>
  <c r="AG83" i="14"/>
  <c r="AH83" i="14" s="1"/>
  <c r="AC83" i="14"/>
  <c r="AD83" i="14" s="1"/>
  <c r="AE83" i="14" s="1"/>
  <c r="AD82" i="14"/>
  <c r="AE82" i="14" s="1"/>
  <c r="AC82" i="14"/>
  <c r="AG82" i="14" s="1"/>
  <c r="AH82" i="14" s="1"/>
  <c r="AE81" i="14"/>
  <c r="AD81" i="14"/>
  <c r="AC81" i="14"/>
  <c r="AG81" i="14" s="1"/>
  <c r="AH81" i="14" s="1"/>
  <c r="AC80" i="14"/>
  <c r="AD80" i="14" s="1"/>
  <c r="AE80" i="14" s="1"/>
  <c r="AC79" i="14"/>
  <c r="AD79" i="14" s="1"/>
  <c r="AE79" i="14" s="1"/>
  <c r="AD78" i="14"/>
  <c r="AE78" i="14" s="1"/>
  <c r="AC78" i="14"/>
  <c r="AG78" i="14" s="1"/>
  <c r="AH78" i="14" s="1"/>
  <c r="AE77" i="14"/>
  <c r="AD77" i="14"/>
  <c r="AC77" i="14"/>
  <c r="AG77" i="14" s="1"/>
  <c r="AH77" i="14" s="1"/>
  <c r="AP76" i="14"/>
  <c r="AP77" i="14" s="1"/>
  <c r="AP78" i="14" s="1"/>
  <c r="AP79" i="14" s="1"/>
  <c r="AP80" i="14" s="1"/>
  <c r="AP81" i="14" s="1"/>
  <c r="AP82" i="14" s="1"/>
  <c r="AP83" i="14" s="1"/>
  <c r="AP84" i="14" s="1"/>
  <c r="AP85" i="14" s="1"/>
  <c r="AP86" i="14" s="1"/>
  <c r="AP87" i="14" s="1"/>
  <c r="AP88" i="14" s="1"/>
  <c r="AP89" i="14" s="1"/>
  <c r="AP90" i="14" s="1"/>
  <c r="AP91" i="14" s="1"/>
  <c r="AP92" i="14" s="1"/>
  <c r="AP93" i="14" s="1"/>
  <c r="AC76" i="14"/>
  <c r="AD76" i="14" s="1"/>
  <c r="AE76" i="14" s="1"/>
  <c r="AG75" i="14"/>
  <c r="AH75" i="14" s="1"/>
  <c r="AC75" i="14"/>
  <c r="AD75" i="14" s="1"/>
  <c r="AE75" i="14" s="1"/>
  <c r="AH74" i="14"/>
  <c r="AD74" i="14"/>
  <c r="AE74" i="14" s="1"/>
  <c r="AC74" i="14"/>
  <c r="AG74" i="14" s="1"/>
  <c r="AP73" i="14"/>
  <c r="AP74" i="14" s="1"/>
  <c r="AP75" i="14" s="1"/>
  <c r="AE73" i="14"/>
  <c r="AD73" i="14"/>
  <c r="AC73" i="14"/>
  <c r="AG73" i="14" s="1"/>
  <c r="AH73" i="14" s="1"/>
  <c r="AC72" i="14"/>
  <c r="AD72" i="14" s="1"/>
  <c r="AE72" i="14" s="1"/>
  <c r="AC71" i="14"/>
  <c r="AD71" i="14" s="1"/>
  <c r="AE71" i="14" s="1"/>
  <c r="AC70" i="14"/>
  <c r="AD70" i="14" s="1"/>
  <c r="AE70" i="14" s="1"/>
  <c r="AH69" i="14"/>
  <c r="AD69" i="14"/>
  <c r="AE69" i="14" s="1"/>
  <c r="AC69" i="14"/>
  <c r="AG69" i="14" s="1"/>
  <c r="AC68" i="14"/>
  <c r="AD68" i="14" s="1"/>
  <c r="AE68" i="14" s="1"/>
  <c r="AD67" i="14"/>
  <c r="AE67" i="14" s="1"/>
  <c r="AC67" i="14"/>
  <c r="AG67" i="14" s="1"/>
  <c r="AH67" i="14" s="1"/>
  <c r="AC66" i="14"/>
  <c r="AD66" i="14" s="1"/>
  <c r="AE66" i="14" s="1"/>
  <c r="AD65" i="14"/>
  <c r="AE65" i="14" s="1"/>
  <c r="AC65" i="14"/>
  <c r="AG65" i="14" s="1"/>
  <c r="AH65" i="14" s="1"/>
  <c r="AC64" i="14"/>
  <c r="AD64" i="14" s="1"/>
  <c r="AE64" i="14" s="1"/>
  <c r="AD63" i="14"/>
  <c r="AE63" i="14" s="1"/>
  <c r="AC63" i="14"/>
  <c r="AG63" i="14" s="1"/>
  <c r="AH63" i="14" s="1"/>
  <c r="AC62" i="14"/>
  <c r="AD62" i="14" s="1"/>
  <c r="AE62" i="14" s="1"/>
  <c r="AD61" i="14"/>
  <c r="AE61" i="14" s="1"/>
  <c r="AC61" i="14"/>
  <c r="AG61" i="14" s="1"/>
  <c r="AH61" i="14" s="1"/>
  <c r="AC60" i="14"/>
  <c r="AD60" i="14" s="1"/>
  <c r="AE60" i="14" s="1"/>
  <c r="AC59" i="14"/>
  <c r="AC58" i="14"/>
  <c r="AD58" i="14" s="1"/>
  <c r="AE58" i="14" s="1"/>
  <c r="AD57" i="14"/>
  <c r="AE57" i="14" s="1"/>
  <c r="AC57" i="14"/>
  <c r="AG57" i="14" s="1"/>
  <c r="AH57" i="14" s="1"/>
  <c r="AC56" i="14"/>
  <c r="AD56" i="14" s="1"/>
  <c r="AE56" i="14" s="1"/>
  <c r="AD55" i="14"/>
  <c r="AE55" i="14" s="1"/>
  <c r="AC55" i="14"/>
  <c r="AG55" i="14" s="1"/>
  <c r="AH55" i="14" s="1"/>
  <c r="AC54" i="14"/>
  <c r="AD53" i="14"/>
  <c r="AE53" i="14" s="1"/>
  <c r="AC53" i="14"/>
  <c r="AG53" i="14" s="1"/>
  <c r="AH53" i="14" s="1"/>
  <c r="AC52" i="14"/>
  <c r="AD52" i="14" s="1"/>
  <c r="AE52" i="14" s="1"/>
  <c r="AP51" i="14"/>
  <c r="AP52" i="14" s="1"/>
  <c r="AP53" i="14" s="1"/>
  <c r="AP54" i="14" s="1"/>
  <c r="AP55" i="14" s="1"/>
  <c r="AP56" i="14" s="1"/>
  <c r="AP57" i="14" s="1"/>
  <c r="AP58" i="14" s="1"/>
  <c r="AP59" i="14" s="1"/>
  <c r="AP60" i="14" s="1"/>
  <c r="AP61" i="14" s="1"/>
  <c r="AP62" i="14" s="1"/>
  <c r="AP63" i="14" s="1"/>
  <c r="AP64" i="14" s="1"/>
  <c r="AP65" i="14" s="1"/>
  <c r="AP66" i="14" s="1"/>
  <c r="AP67" i="14" s="1"/>
  <c r="AP68" i="14" s="1"/>
  <c r="AP69" i="14" s="1"/>
  <c r="AP70" i="14" s="1"/>
  <c r="AP71" i="14" s="1"/>
  <c r="AD51" i="14"/>
  <c r="AE51" i="14" s="1"/>
  <c r="AC51" i="14"/>
  <c r="AG51" i="14" s="1"/>
  <c r="AH51" i="14" s="1"/>
  <c r="AC50" i="14"/>
  <c r="AC49" i="14"/>
  <c r="AD49" i="14" s="1"/>
  <c r="AE49" i="14" s="1"/>
  <c r="AD48" i="14"/>
  <c r="AE48" i="14" s="1"/>
  <c r="AC48" i="14"/>
  <c r="AG48" i="14" s="1"/>
  <c r="AH48" i="14" s="1"/>
  <c r="AC47" i="14"/>
  <c r="AD47" i="14" s="1"/>
  <c r="AE47" i="14" s="1"/>
  <c r="AD46" i="14"/>
  <c r="AE46" i="14" s="1"/>
  <c r="AC46" i="14"/>
  <c r="AG46" i="14" s="1"/>
  <c r="AH46" i="14" s="1"/>
  <c r="J46" i="14"/>
  <c r="L46" i="14" s="1"/>
  <c r="AH45" i="14"/>
  <c r="AD45" i="14"/>
  <c r="AE45" i="14" s="1"/>
  <c r="AC45" i="14"/>
  <c r="AG45" i="14" s="1"/>
  <c r="AE44" i="14"/>
  <c r="AD44" i="14"/>
  <c r="AC44" i="14"/>
  <c r="AG44" i="14" s="1"/>
  <c r="AH44" i="14" s="1"/>
  <c r="AC43" i="14"/>
  <c r="AD43" i="14" s="1"/>
  <c r="AE43" i="14" s="1"/>
  <c r="M43" i="14"/>
  <c r="J43" i="14"/>
  <c r="K43" i="14" s="1"/>
  <c r="AG42" i="14"/>
  <c r="AH42" i="14" s="1"/>
  <c r="AC42" i="14"/>
  <c r="AD42" i="14" s="1"/>
  <c r="AE42" i="14" s="1"/>
  <c r="AD41" i="14"/>
  <c r="AE41" i="14" s="1"/>
  <c r="AC41" i="14"/>
  <c r="AG41" i="14" s="1"/>
  <c r="AH41" i="14" s="1"/>
  <c r="AE40" i="14"/>
  <c r="AD40" i="14"/>
  <c r="AC40" i="14"/>
  <c r="AG40" i="14" s="1"/>
  <c r="AH40" i="14" s="1"/>
  <c r="M40" i="14"/>
  <c r="L40" i="14"/>
  <c r="J40" i="14"/>
  <c r="K40" i="14" s="1"/>
  <c r="AC39" i="14"/>
  <c r="AD39" i="14" s="1"/>
  <c r="AE39" i="14" s="1"/>
  <c r="AG38" i="14"/>
  <c r="AH38" i="14" s="1"/>
  <c r="AD38" i="14"/>
  <c r="AE38" i="14" s="1"/>
  <c r="AC38" i="14"/>
  <c r="AC37" i="14"/>
  <c r="M37" i="14"/>
  <c r="L37" i="14"/>
  <c r="K37" i="14"/>
  <c r="J37" i="14"/>
  <c r="AE36" i="14"/>
  <c r="AC36" i="14"/>
  <c r="AD36" i="14" s="1"/>
  <c r="L36" i="14"/>
  <c r="J36" i="14"/>
  <c r="K36" i="14" s="1"/>
  <c r="AE35" i="14"/>
  <c r="AD35" i="14"/>
  <c r="AC35" i="14"/>
  <c r="AG35" i="14" s="1"/>
  <c r="AH35" i="14" s="1"/>
  <c r="AE34" i="14"/>
  <c r="AD34" i="14"/>
  <c r="AC34" i="14"/>
  <c r="AG34" i="14" s="1"/>
  <c r="AH34" i="14" s="1"/>
  <c r="AC33" i="14"/>
  <c r="AD33" i="14" s="1"/>
  <c r="AE33" i="14" s="1"/>
  <c r="J33" i="14"/>
  <c r="M33" i="14" s="1"/>
  <c r="AC32" i="14"/>
  <c r="AE31" i="14"/>
  <c r="AD31" i="14"/>
  <c r="AC31" i="14"/>
  <c r="AG31" i="14" s="1"/>
  <c r="AH31" i="14" s="1"/>
  <c r="AP30" i="14"/>
  <c r="AP31" i="14" s="1"/>
  <c r="AP32" i="14" s="1"/>
  <c r="AP33" i="14" s="1"/>
  <c r="AP34" i="14" s="1"/>
  <c r="AP35" i="14" s="1"/>
  <c r="AP36" i="14" s="1"/>
  <c r="AP37" i="14" s="1"/>
  <c r="AP38" i="14" s="1"/>
  <c r="AP39" i="14" s="1"/>
  <c r="AP40" i="14" s="1"/>
  <c r="AP41" i="14" s="1"/>
  <c r="AP42" i="14" s="1"/>
  <c r="AP43" i="14" s="1"/>
  <c r="AP44" i="14" s="1"/>
  <c r="AP45" i="14" s="1"/>
  <c r="AP46" i="14" s="1"/>
  <c r="AP47" i="14" s="1"/>
  <c r="AP48" i="14" s="1"/>
  <c r="AP49" i="14" s="1"/>
  <c r="AE30" i="14"/>
  <c r="AD30" i="14"/>
  <c r="AC30" i="14"/>
  <c r="AG30" i="14" s="1"/>
  <c r="AH30" i="14" s="1"/>
  <c r="M30" i="14"/>
  <c r="L30" i="14"/>
  <c r="J30" i="14"/>
  <c r="K30" i="14" s="1"/>
  <c r="AP29" i="14"/>
  <c r="AC29" i="14"/>
  <c r="AD29" i="14" s="1"/>
  <c r="AE29" i="14" s="1"/>
  <c r="J29" i="14"/>
  <c r="M29" i="14" s="1"/>
  <c r="AC28" i="14"/>
  <c r="B28" i="14"/>
  <c r="AC27" i="14"/>
  <c r="AD27" i="14" s="1"/>
  <c r="AE27" i="14" s="1"/>
  <c r="B27" i="14"/>
  <c r="AD26" i="14"/>
  <c r="AE26" i="14" s="1"/>
  <c r="AC26" i="14"/>
  <c r="AG26" i="14" s="1"/>
  <c r="AH26" i="14" s="1"/>
  <c r="K26" i="14"/>
  <c r="J26" i="14"/>
  <c r="M26" i="14" s="1"/>
  <c r="AE25" i="14"/>
  <c r="AD25" i="14"/>
  <c r="AC25" i="14"/>
  <c r="AG25" i="14" s="1"/>
  <c r="AH25" i="14" s="1"/>
  <c r="AC24" i="14"/>
  <c r="AD24" i="14" s="1"/>
  <c r="AE24" i="14" s="1"/>
  <c r="C24" i="14"/>
  <c r="AD23" i="14"/>
  <c r="AE23" i="14" s="1"/>
  <c r="AC23" i="14"/>
  <c r="AG23" i="14" s="1"/>
  <c r="AH23" i="14" s="1"/>
  <c r="K23" i="14"/>
  <c r="J23" i="14"/>
  <c r="M23" i="14" s="1"/>
  <c r="AE22" i="14"/>
  <c r="AD22" i="14"/>
  <c r="AC22" i="14"/>
  <c r="AG22" i="14" s="1"/>
  <c r="AH22" i="14" s="1"/>
  <c r="B22" i="14"/>
  <c r="AC21" i="14"/>
  <c r="AD21" i="14" s="1"/>
  <c r="AE21" i="14" s="1"/>
  <c r="B21" i="14"/>
  <c r="AE20" i="14"/>
  <c r="AD20" i="14"/>
  <c r="AC20" i="14"/>
  <c r="AG20" i="14" s="1"/>
  <c r="AH20" i="14" s="1"/>
  <c r="L20" i="14"/>
  <c r="K20" i="14"/>
  <c r="J20" i="14"/>
  <c r="M20" i="14" s="1"/>
  <c r="AE19" i="14"/>
  <c r="AD19" i="14"/>
  <c r="AC19" i="14"/>
  <c r="AG19" i="14" s="1"/>
  <c r="AH19" i="14" s="1"/>
  <c r="M19" i="14"/>
  <c r="L19" i="14"/>
  <c r="K19" i="14"/>
  <c r="J19" i="14"/>
  <c r="B19" i="14"/>
  <c r="AD18" i="14"/>
  <c r="AE18" i="14" s="1"/>
  <c r="AC18" i="14"/>
  <c r="AG18" i="14" s="1"/>
  <c r="AH18" i="14" s="1"/>
  <c r="B18" i="14"/>
  <c r="AE17" i="14"/>
  <c r="AD17" i="14"/>
  <c r="AC17" i="14"/>
  <c r="AG17" i="14" s="1"/>
  <c r="AH17" i="14" s="1"/>
  <c r="AC16" i="14"/>
  <c r="AD16" i="14" s="1"/>
  <c r="AE16" i="14" s="1"/>
  <c r="J16" i="14"/>
  <c r="AC15" i="14"/>
  <c r="C15" i="14"/>
  <c r="AD14" i="14"/>
  <c r="AE14" i="14" s="1"/>
  <c r="AC14" i="14"/>
  <c r="AG14" i="14" s="1"/>
  <c r="AH14" i="14" s="1"/>
  <c r="AC13" i="14"/>
  <c r="J13" i="14"/>
  <c r="AD12" i="14"/>
  <c r="AE12" i="14" s="1"/>
  <c r="AC12" i="14"/>
  <c r="AG12" i="14" s="1"/>
  <c r="AH12" i="14" s="1"/>
  <c r="AC11" i="14"/>
  <c r="AD11" i="14" s="1"/>
  <c r="AE11" i="14" s="1"/>
  <c r="AP10" i="14"/>
  <c r="AP11" i="14" s="1"/>
  <c r="AP12" i="14" s="1"/>
  <c r="AP13" i="14" s="1"/>
  <c r="AP14" i="14" s="1"/>
  <c r="AP15" i="14" s="1"/>
  <c r="AP16" i="14" s="1"/>
  <c r="AP17" i="14" s="1"/>
  <c r="AP18" i="14" s="1"/>
  <c r="AP19" i="14" s="1"/>
  <c r="AP20" i="14" s="1"/>
  <c r="AP21" i="14" s="1"/>
  <c r="AP22" i="14" s="1"/>
  <c r="AP23" i="14" s="1"/>
  <c r="AP24" i="14" s="1"/>
  <c r="AP25" i="14" s="1"/>
  <c r="AP26" i="14" s="1"/>
  <c r="AP27" i="14" s="1"/>
  <c r="AC10" i="14"/>
  <c r="M10" i="14"/>
  <c r="L10" i="14"/>
  <c r="K10" i="14"/>
  <c r="J10" i="14"/>
  <c r="AG9" i="14"/>
  <c r="AH9" i="14" s="1"/>
  <c r="AC9" i="14"/>
  <c r="AD9" i="14" s="1"/>
  <c r="AE9" i="14" s="1"/>
  <c r="AP8" i="14"/>
  <c r="AP9" i="14" s="1"/>
  <c r="AD8" i="14"/>
  <c r="AE8" i="14" s="1"/>
  <c r="AC8" i="14"/>
  <c r="AG8" i="14" s="1"/>
  <c r="AH8" i="14" s="1"/>
  <c r="AP7" i="14"/>
  <c r="AE7" i="14"/>
  <c r="AC7" i="14"/>
  <c r="AD7" i="14" s="1"/>
  <c r="L7" i="14"/>
  <c r="J7" i="14"/>
  <c r="K7" i="14" s="1"/>
  <c r="AI6" i="14"/>
  <c r="AC6" i="14"/>
  <c r="AC5" i="14"/>
  <c r="G5" i="14"/>
  <c r="AG4" i="14"/>
  <c r="AC4" i="14"/>
  <c r="AD4" i="14" s="1"/>
  <c r="AE4" i="14" s="1"/>
  <c r="J4" i="14"/>
  <c r="G4" i="14"/>
  <c r="AA3" i="14"/>
  <c r="AC3" i="14" s="1"/>
  <c r="W3" i="14"/>
  <c r="X3" i="14" s="1"/>
  <c r="S3" i="14"/>
  <c r="G3" i="14"/>
  <c r="G2" i="14"/>
  <c r="O1" i="14"/>
  <c r="P1" i="14" s="1"/>
  <c r="H69" i="2" s="1"/>
  <c r="J1" i="14"/>
  <c r="C8" i="13"/>
  <c r="F5" i="13"/>
  <c r="O5" i="13" s="1"/>
  <c r="D3" i="13"/>
  <c r="M2" i="13"/>
  <c r="C8" i="12"/>
  <c r="F5" i="12"/>
  <c r="O5" i="12" s="1"/>
  <c r="D3" i="12"/>
  <c r="M2" i="12"/>
  <c r="H26" i="11"/>
  <c r="H23" i="11"/>
  <c r="H20" i="11"/>
  <c r="F16" i="11"/>
  <c r="B16" i="11"/>
  <c r="F15" i="11"/>
  <c r="B15" i="11" s="1"/>
  <c r="F14" i="11"/>
  <c r="B14" i="11"/>
  <c r="F13" i="11"/>
  <c r="B13" i="11" s="1"/>
  <c r="F12" i="11"/>
  <c r="B12" i="11"/>
  <c r="F11" i="11"/>
  <c r="B11" i="11" s="1"/>
  <c r="F10" i="11"/>
  <c r="B10" i="11"/>
  <c r="F9" i="11"/>
  <c r="B9" i="11" s="1"/>
  <c r="H20" i="10"/>
  <c r="H17" i="10"/>
  <c r="H14" i="10"/>
  <c r="B10" i="10"/>
  <c r="B9" i="10"/>
  <c r="H26" i="9"/>
  <c r="H23" i="9"/>
  <c r="H20" i="9"/>
  <c r="B16" i="9"/>
  <c r="B15" i="9"/>
  <c r="B14" i="9"/>
  <c r="B13" i="9"/>
  <c r="B12" i="9"/>
  <c r="B11" i="9"/>
  <c r="B10" i="9"/>
  <c r="B9" i="9"/>
  <c r="O69" i="8"/>
  <c r="AU204" i="14" s="1"/>
  <c r="G69" i="8"/>
  <c r="AU203" i="14" s="1"/>
  <c r="S68" i="8"/>
  <c r="AU202" i="14" s="1"/>
  <c r="O68" i="8"/>
  <c r="AU201" i="14" s="1"/>
  <c r="K68" i="8"/>
  <c r="AU200" i="14" s="1"/>
  <c r="G68" i="8"/>
  <c r="AU199" i="14" s="1"/>
  <c r="S67" i="8"/>
  <c r="AU198" i="14" s="1"/>
  <c r="K67" i="8"/>
  <c r="AU197" i="14" s="1"/>
  <c r="G67" i="8"/>
  <c r="AU196" i="14" s="1"/>
  <c r="O59" i="8"/>
  <c r="AU182" i="14" s="1"/>
  <c r="G59" i="8"/>
  <c r="AU181" i="14" s="1"/>
  <c r="S58" i="8"/>
  <c r="AU180" i="14" s="1"/>
  <c r="O58" i="8"/>
  <c r="AU179" i="14" s="1"/>
  <c r="K58" i="8"/>
  <c r="AU178" i="14" s="1"/>
  <c r="G58" i="8"/>
  <c r="AU177" i="14" s="1"/>
  <c r="S57" i="8"/>
  <c r="AU176" i="14" s="1"/>
  <c r="O57" i="8"/>
  <c r="AU175" i="14" s="1"/>
  <c r="K57" i="8"/>
  <c r="AU174" i="14" s="1"/>
  <c r="G57" i="8"/>
  <c r="AU173" i="14" s="1"/>
  <c r="S56" i="8"/>
  <c r="AU172" i="14" s="1"/>
  <c r="K56" i="8"/>
  <c r="AU171" i="14" s="1"/>
  <c r="G56" i="8"/>
  <c r="AU170" i="14" s="1"/>
  <c r="O49" i="8"/>
  <c r="AU152" i="14" s="1"/>
  <c r="G49" i="8"/>
  <c r="AU151" i="14" s="1"/>
  <c r="S48" i="8"/>
  <c r="AU150" i="14" s="1"/>
  <c r="O48" i="8"/>
  <c r="AU149" i="14" s="1"/>
  <c r="K48" i="8"/>
  <c r="AU148" i="14" s="1"/>
  <c r="G48" i="8"/>
  <c r="AU147" i="14" s="1"/>
  <c r="S47" i="8"/>
  <c r="AU146" i="14" s="1"/>
  <c r="O47" i="8"/>
  <c r="AU145" i="14" s="1"/>
  <c r="K47" i="8"/>
  <c r="AU144" i="14" s="1"/>
  <c r="G47" i="8"/>
  <c r="AU143" i="14" s="1"/>
  <c r="S46" i="8"/>
  <c r="AU142" i="14" s="1"/>
  <c r="O46" i="8"/>
  <c r="AU141" i="14" s="1"/>
  <c r="K46" i="8"/>
  <c r="AU140" i="14" s="1"/>
  <c r="G46" i="8"/>
  <c r="AU139" i="14" s="1"/>
  <c r="S45" i="8"/>
  <c r="AU138" i="14" s="1"/>
  <c r="K45" i="8"/>
  <c r="AU137" i="14" s="1"/>
  <c r="G45" i="8"/>
  <c r="AU136" i="14" s="1"/>
  <c r="O39" i="8"/>
  <c r="AU114" i="14" s="1"/>
  <c r="G39" i="8"/>
  <c r="AU113" i="14" s="1"/>
  <c r="S38" i="8"/>
  <c r="AU112" i="14" s="1"/>
  <c r="O38" i="8"/>
  <c r="AU111" i="14" s="1"/>
  <c r="K38" i="8"/>
  <c r="AU110" i="14" s="1"/>
  <c r="G38" i="8"/>
  <c r="AU109" i="14" s="1"/>
  <c r="S37" i="8"/>
  <c r="AU108" i="14" s="1"/>
  <c r="O37" i="8"/>
  <c r="AU107" i="14" s="1"/>
  <c r="K37" i="8"/>
  <c r="AU106" i="14" s="1"/>
  <c r="G37" i="8"/>
  <c r="AU105" i="14" s="1"/>
  <c r="S36" i="8"/>
  <c r="AU104" i="14" s="1"/>
  <c r="O36" i="8"/>
  <c r="AU103" i="14" s="1"/>
  <c r="K36" i="8"/>
  <c r="G36" i="8"/>
  <c r="AU101" i="14" s="1"/>
  <c r="S35" i="8"/>
  <c r="AU100" i="14" s="1"/>
  <c r="O35" i="8"/>
  <c r="AU99" i="14" s="1"/>
  <c r="K35" i="8"/>
  <c r="AU98" i="14" s="1"/>
  <c r="G35" i="8"/>
  <c r="AU97" i="14" s="1"/>
  <c r="S34" i="8"/>
  <c r="AU96" i="14" s="1"/>
  <c r="K34" i="8"/>
  <c r="G34" i="8"/>
  <c r="AU94" i="14" s="1"/>
  <c r="O29" i="8"/>
  <c r="AU71" i="14" s="1"/>
  <c r="G29" i="8"/>
  <c r="AU70" i="14" s="1"/>
  <c r="S28" i="8"/>
  <c r="AU69" i="14" s="1"/>
  <c r="O28" i="8"/>
  <c r="AU68" i="14" s="1"/>
  <c r="K28" i="8"/>
  <c r="AU67" i="14" s="1"/>
  <c r="G28" i="8"/>
  <c r="AU66" i="14" s="1"/>
  <c r="S27" i="8"/>
  <c r="AU65" i="14" s="1"/>
  <c r="O27" i="8"/>
  <c r="AU64" i="14" s="1"/>
  <c r="K27" i="8"/>
  <c r="AU63" i="14" s="1"/>
  <c r="G27" i="8"/>
  <c r="AU62" i="14" s="1"/>
  <c r="S26" i="8"/>
  <c r="AU61" i="14" s="1"/>
  <c r="O26" i="8"/>
  <c r="AU60" i="14" s="1"/>
  <c r="K26" i="8"/>
  <c r="G26" i="8"/>
  <c r="AU58" i="14" s="1"/>
  <c r="S25" i="8"/>
  <c r="AU57" i="14" s="1"/>
  <c r="O25" i="8"/>
  <c r="AU56" i="14" s="1"/>
  <c r="K25" i="8"/>
  <c r="AU55" i="14" s="1"/>
  <c r="G25" i="8"/>
  <c r="AU54" i="14" s="1"/>
  <c r="S24" i="8"/>
  <c r="AU53" i="14" s="1"/>
  <c r="O24" i="8"/>
  <c r="AU52" i="14" s="1"/>
  <c r="K24" i="8"/>
  <c r="AU51" i="14" s="1"/>
  <c r="G24" i="8"/>
  <c r="O19" i="8"/>
  <c r="AU27" i="14" s="1"/>
  <c r="G19" i="8"/>
  <c r="AU26" i="14" s="1"/>
  <c r="S18" i="8"/>
  <c r="AU25" i="14" s="1"/>
  <c r="O18" i="8"/>
  <c r="AU24" i="14" s="1"/>
  <c r="K18" i="8"/>
  <c r="AU23" i="14" s="1"/>
  <c r="G18" i="8"/>
  <c r="AU22" i="14" s="1"/>
  <c r="S17" i="8"/>
  <c r="AU21" i="14" s="1"/>
  <c r="O17" i="8"/>
  <c r="AU20" i="14" s="1"/>
  <c r="K17" i="8"/>
  <c r="AU19" i="14" s="1"/>
  <c r="G17" i="8"/>
  <c r="AU18" i="14" s="1"/>
  <c r="S16" i="8"/>
  <c r="AU17" i="14" s="1"/>
  <c r="O16" i="8"/>
  <c r="AU16" i="14" s="1"/>
  <c r="K16" i="8"/>
  <c r="G16" i="8"/>
  <c r="AU14" i="14" s="1"/>
  <c r="S15" i="8"/>
  <c r="AU13" i="14" s="1"/>
  <c r="O15" i="8"/>
  <c r="AU12" i="14" s="1"/>
  <c r="K15" i="8"/>
  <c r="AU11" i="14" s="1"/>
  <c r="G15" i="8"/>
  <c r="S14" i="8"/>
  <c r="AU9" i="14" s="1"/>
  <c r="O14" i="8"/>
  <c r="AU8" i="14" s="1"/>
  <c r="K14" i="8"/>
  <c r="AU7" i="14" s="1"/>
  <c r="G14" i="8"/>
  <c r="AU6" i="14" s="1"/>
  <c r="AF6" i="14" s="1"/>
  <c r="G13" i="8"/>
  <c r="AU4" i="14" s="1"/>
  <c r="B16" i="7"/>
  <c r="B15" i="7"/>
  <c r="B14" i="7"/>
  <c r="B13" i="7"/>
  <c r="B12" i="7"/>
  <c r="B11" i="7"/>
  <c r="B10" i="7"/>
  <c r="B9" i="7"/>
  <c r="O69" i="6"/>
  <c r="AU213" i="14" s="1"/>
  <c r="G69" i="6"/>
  <c r="AU212" i="14" s="1"/>
  <c r="S68" i="6"/>
  <c r="AU211" i="14" s="1"/>
  <c r="O68" i="6"/>
  <c r="AU210" i="14" s="1"/>
  <c r="K68" i="6"/>
  <c r="AU209" i="14" s="1"/>
  <c r="G68" i="6"/>
  <c r="AU208" i="14" s="1"/>
  <c r="S67" i="6"/>
  <c r="AU207" i="14" s="1"/>
  <c r="K67" i="6"/>
  <c r="AU206" i="14" s="1"/>
  <c r="G67" i="6"/>
  <c r="AU205" i="14" s="1"/>
  <c r="O59" i="6"/>
  <c r="AU195" i="14" s="1"/>
  <c r="G59" i="6"/>
  <c r="AU194" i="14" s="1"/>
  <c r="S58" i="6"/>
  <c r="AU193" i="14" s="1"/>
  <c r="O58" i="6"/>
  <c r="AU192" i="14" s="1"/>
  <c r="K58" i="6"/>
  <c r="AU191" i="14" s="1"/>
  <c r="G58" i="6"/>
  <c r="AU190" i="14" s="1"/>
  <c r="S57" i="6"/>
  <c r="AU189" i="14" s="1"/>
  <c r="O57" i="6"/>
  <c r="AU188" i="14" s="1"/>
  <c r="K57" i="6"/>
  <c r="AU187" i="14" s="1"/>
  <c r="G57" i="6"/>
  <c r="AU186" i="14" s="1"/>
  <c r="S56" i="6"/>
  <c r="AU185" i="14" s="1"/>
  <c r="K56" i="6"/>
  <c r="AU184" i="14" s="1"/>
  <c r="G56" i="6"/>
  <c r="AU183" i="14" s="1"/>
  <c r="O49" i="6"/>
  <c r="AU169" i="14" s="1"/>
  <c r="G49" i="6"/>
  <c r="AU168" i="14" s="1"/>
  <c r="S48" i="6"/>
  <c r="AU167" i="14" s="1"/>
  <c r="O48" i="6"/>
  <c r="AU166" i="14" s="1"/>
  <c r="K48" i="6"/>
  <c r="AU165" i="14" s="1"/>
  <c r="G48" i="6"/>
  <c r="AU164" i="14" s="1"/>
  <c r="S47" i="6"/>
  <c r="AU163" i="14" s="1"/>
  <c r="O47" i="6"/>
  <c r="AU162" i="14" s="1"/>
  <c r="K47" i="6"/>
  <c r="AU161" i="14" s="1"/>
  <c r="G47" i="6"/>
  <c r="AU160" i="14" s="1"/>
  <c r="S46" i="6"/>
  <c r="AU159" i="14" s="1"/>
  <c r="O46" i="6"/>
  <c r="AU158" i="14" s="1"/>
  <c r="K46" i="6"/>
  <c r="AU157" i="14" s="1"/>
  <c r="G46" i="6"/>
  <c r="AU156" i="14" s="1"/>
  <c r="S45" i="6"/>
  <c r="AU155" i="14" s="1"/>
  <c r="K45" i="6"/>
  <c r="AU154" i="14" s="1"/>
  <c r="G45" i="6"/>
  <c r="AU153" i="14" s="1"/>
  <c r="O39" i="6"/>
  <c r="AU135" i="14" s="1"/>
  <c r="G39" i="6"/>
  <c r="AU134" i="14" s="1"/>
  <c r="S38" i="6"/>
  <c r="AU133" i="14" s="1"/>
  <c r="O38" i="6"/>
  <c r="AU132" i="14" s="1"/>
  <c r="K38" i="6"/>
  <c r="AU131" i="14" s="1"/>
  <c r="G38" i="6"/>
  <c r="AU130" i="14" s="1"/>
  <c r="S37" i="6"/>
  <c r="AU129" i="14" s="1"/>
  <c r="O37" i="6"/>
  <c r="AU128" i="14" s="1"/>
  <c r="K37" i="6"/>
  <c r="AU127" i="14" s="1"/>
  <c r="G37" i="6"/>
  <c r="AU126" i="14" s="1"/>
  <c r="S36" i="6"/>
  <c r="AU125" i="14" s="1"/>
  <c r="O36" i="6"/>
  <c r="AU124" i="14" s="1"/>
  <c r="K36" i="6"/>
  <c r="AU123" i="14" s="1"/>
  <c r="G36" i="6"/>
  <c r="AU122" i="14" s="1"/>
  <c r="S35" i="6"/>
  <c r="AU121" i="14" s="1"/>
  <c r="O35" i="6"/>
  <c r="AU120" i="14" s="1"/>
  <c r="K35" i="6"/>
  <c r="AU119" i="14" s="1"/>
  <c r="G35" i="6"/>
  <c r="AU118" i="14" s="1"/>
  <c r="S34" i="6"/>
  <c r="AU117" i="14" s="1"/>
  <c r="K34" i="6"/>
  <c r="AU116" i="14" s="1"/>
  <c r="G34" i="6"/>
  <c r="AU115" i="14" s="1"/>
  <c r="O29" i="6"/>
  <c r="AU93" i="14" s="1"/>
  <c r="G29" i="6"/>
  <c r="AU92" i="14" s="1"/>
  <c r="S28" i="6"/>
  <c r="AU91" i="14" s="1"/>
  <c r="O28" i="6"/>
  <c r="AU90" i="14" s="1"/>
  <c r="K28" i="6"/>
  <c r="AU89" i="14" s="1"/>
  <c r="G28" i="6"/>
  <c r="AU88" i="14" s="1"/>
  <c r="S27" i="6"/>
  <c r="AU87" i="14" s="1"/>
  <c r="O27" i="6"/>
  <c r="AU86" i="14" s="1"/>
  <c r="K27" i="6"/>
  <c r="AU85" i="14" s="1"/>
  <c r="G27" i="6"/>
  <c r="AU84" i="14" s="1"/>
  <c r="S26" i="6"/>
  <c r="AU83" i="14" s="1"/>
  <c r="O26" i="6"/>
  <c r="AU82" i="14" s="1"/>
  <c r="K26" i="6"/>
  <c r="AU81" i="14" s="1"/>
  <c r="G26" i="6"/>
  <c r="AU80" i="14" s="1"/>
  <c r="S25" i="6"/>
  <c r="AU79" i="14" s="1"/>
  <c r="O25" i="6"/>
  <c r="AU78" i="14" s="1"/>
  <c r="K25" i="6"/>
  <c r="AU77" i="14" s="1"/>
  <c r="G25" i="6"/>
  <c r="AU76" i="14" s="1"/>
  <c r="S24" i="6"/>
  <c r="AU75" i="14" s="1"/>
  <c r="O24" i="6"/>
  <c r="AU74" i="14" s="1"/>
  <c r="K24" i="6"/>
  <c r="AU73" i="14" s="1"/>
  <c r="G24" i="6"/>
  <c r="AU72" i="14" s="1"/>
  <c r="O19" i="6"/>
  <c r="AU49" i="14" s="1"/>
  <c r="G19" i="6"/>
  <c r="AU48" i="14" s="1"/>
  <c r="S18" i="6"/>
  <c r="AU47" i="14" s="1"/>
  <c r="O18" i="6"/>
  <c r="AU46" i="14" s="1"/>
  <c r="K18" i="6"/>
  <c r="AU45" i="14" s="1"/>
  <c r="G18" i="6"/>
  <c r="AU44" i="14" s="1"/>
  <c r="S17" i="6"/>
  <c r="AU43" i="14" s="1"/>
  <c r="O17" i="6"/>
  <c r="AU42" i="14" s="1"/>
  <c r="K17" i="6"/>
  <c r="AU41" i="14" s="1"/>
  <c r="G17" i="6"/>
  <c r="AU40" i="14" s="1"/>
  <c r="S16" i="6"/>
  <c r="AU39" i="14" s="1"/>
  <c r="O16" i="6"/>
  <c r="AU38" i="14" s="1"/>
  <c r="K16" i="6"/>
  <c r="G16" i="6"/>
  <c r="AU36" i="14" s="1"/>
  <c r="S15" i="6"/>
  <c r="AU35" i="14" s="1"/>
  <c r="O15" i="6"/>
  <c r="AU34" i="14" s="1"/>
  <c r="K15" i="6"/>
  <c r="AU33" i="14" s="1"/>
  <c r="G15" i="6"/>
  <c r="S14" i="6"/>
  <c r="AU31" i="14" s="1"/>
  <c r="O14" i="6"/>
  <c r="AU30" i="14" s="1"/>
  <c r="K14" i="6"/>
  <c r="AU29" i="14" s="1"/>
  <c r="G14" i="6"/>
  <c r="G13" i="6"/>
  <c r="AU5" i="14" s="1"/>
  <c r="B14" i="5"/>
  <c r="AL230" i="14" s="1"/>
  <c r="B13" i="5"/>
  <c r="AL229" i="14" s="1"/>
  <c r="B12" i="5"/>
  <c r="AL228" i="14" s="1"/>
  <c r="B11" i="5"/>
  <c r="AL227" i="14" s="1"/>
  <c r="B10" i="5"/>
  <c r="AL226" i="14" s="1"/>
  <c r="B9" i="5"/>
  <c r="AL225" i="14" s="1"/>
  <c r="B16" i="4"/>
  <c r="B15" i="4"/>
  <c r="B14" i="4"/>
  <c r="B13" i="4"/>
  <c r="B12" i="4"/>
  <c r="B11" i="4"/>
  <c r="B10" i="4"/>
  <c r="B9" i="4"/>
  <c r="J16" i="3"/>
  <c r="H16" i="3"/>
  <c r="F16" i="3"/>
  <c r="B15" i="3"/>
  <c r="AJ230" i="14" s="1"/>
  <c r="B14" i="3"/>
  <c r="AJ229" i="14" s="1"/>
  <c r="B13" i="3"/>
  <c r="AJ228" i="14" s="1"/>
  <c r="B12" i="3"/>
  <c r="AJ227" i="14" s="1"/>
  <c r="B11" i="3"/>
  <c r="AJ226" i="14" s="1"/>
  <c r="B10" i="3"/>
  <c r="AJ225" i="14" s="1"/>
  <c r="B9" i="3"/>
  <c r="AJ224" i="14" s="1"/>
  <c r="C102" i="2"/>
  <c r="H99" i="2"/>
  <c r="C99" i="2"/>
  <c r="H96" i="2"/>
  <c r="C96" i="2"/>
  <c r="H93" i="2"/>
  <c r="C93" i="2"/>
  <c r="B91" i="2"/>
  <c r="G80" i="2"/>
  <c r="H56" i="2"/>
  <c r="H47" i="2"/>
  <c r="H44" i="2"/>
  <c r="B29" i="14" l="1"/>
  <c r="AC229" i="14"/>
  <c r="AF229" i="14"/>
  <c r="AD229" i="14" s="1"/>
  <c r="AE229" i="14" s="1"/>
  <c r="AI229" i="14"/>
  <c r="AG229" i="14" s="1"/>
  <c r="AH229" i="14" s="1"/>
  <c r="AI36" i="14"/>
  <c r="AF36" i="14"/>
  <c r="AF48" i="14"/>
  <c r="AI48" i="14"/>
  <c r="AF78" i="14"/>
  <c r="AI78" i="14"/>
  <c r="AF86" i="14"/>
  <c r="AI86" i="14"/>
  <c r="AF115" i="14"/>
  <c r="AI115" i="14"/>
  <c r="AF119" i="14"/>
  <c r="AI119" i="14"/>
  <c r="AF131" i="14"/>
  <c r="AI131" i="14"/>
  <c r="AF156" i="14"/>
  <c r="AI156" i="14"/>
  <c r="AF164" i="14"/>
  <c r="AI164" i="14"/>
  <c r="AI185" i="14"/>
  <c r="AF185" i="14"/>
  <c r="AI193" i="14"/>
  <c r="AF193" i="14"/>
  <c r="AI210" i="14"/>
  <c r="AF210" i="14"/>
  <c r="AF9" i="14"/>
  <c r="AI9" i="14"/>
  <c r="AI17" i="14"/>
  <c r="AF17" i="14"/>
  <c r="AF25" i="14"/>
  <c r="AI25" i="14"/>
  <c r="AI55" i="14"/>
  <c r="AF55" i="14"/>
  <c r="AD59" i="14"/>
  <c r="AE59" i="14" s="1"/>
  <c r="AU59" i="14"/>
  <c r="AI67" i="14"/>
  <c r="AF67" i="14"/>
  <c r="AI97" i="14"/>
  <c r="AF97" i="14"/>
  <c r="AI105" i="14"/>
  <c r="AF105" i="14"/>
  <c r="AI113" i="14"/>
  <c r="AF113" i="14"/>
  <c r="AI142" i="14"/>
  <c r="AF142" i="14"/>
  <c r="AI150" i="14"/>
  <c r="AF150" i="14"/>
  <c r="AF175" i="14"/>
  <c r="AI175" i="14"/>
  <c r="AF200" i="14"/>
  <c r="AI200" i="14"/>
  <c r="AF204" i="14"/>
  <c r="AI204" i="14"/>
  <c r="AI226" i="14"/>
  <c r="AG226" i="14" s="1"/>
  <c r="AC226" i="14"/>
  <c r="AF226" i="14"/>
  <c r="AD226" i="14" s="1"/>
  <c r="AI230" i="14"/>
  <c r="AG230" i="14" s="1"/>
  <c r="AC230" i="14"/>
  <c r="AF230" i="14"/>
  <c r="AD230" i="14" s="1"/>
  <c r="AF29" i="14"/>
  <c r="AI29" i="14"/>
  <c r="AF33" i="14"/>
  <c r="AI33" i="14"/>
  <c r="AU37" i="14"/>
  <c r="AD37" i="14"/>
  <c r="AE37" i="14" s="1"/>
  <c r="AF41" i="14"/>
  <c r="AI41" i="14"/>
  <c r="AF45" i="14"/>
  <c r="AI45" i="14"/>
  <c r="AF49" i="14"/>
  <c r="AI49" i="14"/>
  <c r="AF75" i="14"/>
  <c r="AI75" i="14"/>
  <c r="AF79" i="14"/>
  <c r="AI79" i="14"/>
  <c r="AF83" i="14"/>
  <c r="AI83" i="14"/>
  <c r="AF87" i="14"/>
  <c r="AI87" i="14"/>
  <c r="AF91" i="14"/>
  <c r="AI91" i="14"/>
  <c r="AF116" i="14"/>
  <c r="AI116" i="14"/>
  <c r="AF120" i="14"/>
  <c r="AI120" i="14"/>
  <c r="AF124" i="14"/>
  <c r="AI124" i="14"/>
  <c r="AF128" i="14"/>
  <c r="AI128" i="14"/>
  <c r="AF132" i="14"/>
  <c r="AI132" i="14"/>
  <c r="AF153" i="14"/>
  <c r="AI153" i="14"/>
  <c r="AF157" i="14"/>
  <c r="AI157" i="14"/>
  <c r="AF161" i="14"/>
  <c r="AI161" i="14"/>
  <c r="AF165" i="14"/>
  <c r="AI165" i="14"/>
  <c r="AF169" i="14"/>
  <c r="AI169" i="14"/>
  <c r="AF186" i="14"/>
  <c r="AI186" i="14"/>
  <c r="AI190" i="14"/>
  <c r="AF190" i="14"/>
  <c r="AI194" i="14"/>
  <c r="AF194" i="14"/>
  <c r="AF207" i="14"/>
  <c r="AI207" i="14"/>
  <c r="AF211" i="14"/>
  <c r="AI211" i="14"/>
  <c r="AD10" i="14"/>
  <c r="AE10" i="14" s="1"/>
  <c r="AU10" i="14"/>
  <c r="AI14" i="14"/>
  <c r="AF14" i="14"/>
  <c r="AF18" i="14"/>
  <c r="AI18" i="14"/>
  <c r="AF22" i="14"/>
  <c r="AI22" i="14"/>
  <c r="AF26" i="14"/>
  <c r="AI26" i="14"/>
  <c r="AF52" i="14"/>
  <c r="AI52" i="14"/>
  <c r="AF56" i="14"/>
  <c r="AI56" i="14"/>
  <c r="AF60" i="14"/>
  <c r="AI60" i="14"/>
  <c r="AF64" i="14"/>
  <c r="AI64" i="14"/>
  <c r="AF68" i="14"/>
  <c r="AI68" i="14"/>
  <c r="AF94" i="14"/>
  <c r="AI94" i="14"/>
  <c r="AF98" i="14"/>
  <c r="AI98" i="14"/>
  <c r="AD102" i="14"/>
  <c r="AE102" i="14" s="1"/>
  <c r="AU102" i="14"/>
  <c r="AF106" i="14"/>
  <c r="AI106" i="14"/>
  <c r="AF110" i="14"/>
  <c r="AI110" i="14"/>
  <c r="AF114" i="14"/>
  <c r="AI114" i="14"/>
  <c r="AF139" i="14"/>
  <c r="AI139" i="14"/>
  <c r="AF143" i="14"/>
  <c r="AI143" i="14"/>
  <c r="AF147" i="14"/>
  <c r="AI147" i="14"/>
  <c r="AF151" i="14"/>
  <c r="AI151" i="14"/>
  <c r="AI172" i="14"/>
  <c r="AF172" i="14"/>
  <c r="AF176" i="14"/>
  <c r="AI176" i="14"/>
  <c r="AF180" i="14"/>
  <c r="AI180" i="14"/>
  <c r="AI197" i="14"/>
  <c r="AF197" i="14"/>
  <c r="AI201" i="14"/>
  <c r="AF201" i="14"/>
  <c r="U3" i="14"/>
  <c r="T3" i="14"/>
  <c r="AF40" i="14"/>
  <c r="AI40" i="14"/>
  <c r="AF227" i="14"/>
  <c r="AD227" i="14" s="1"/>
  <c r="AI227" i="14"/>
  <c r="AG227" i="14" s="1"/>
  <c r="AC227" i="14"/>
  <c r="AI30" i="14"/>
  <c r="AF30" i="14"/>
  <c r="AI34" i="14"/>
  <c r="AF34" i="14"/>
  <c r="AI38" i="14"/>
  <c r="AF38" i="14"/>
  <c r="AI42" i="14"/>
  <c r="AF42" i="14"/>
  <c r="AI46" i="14"/>
  <c r="AF46" i="14"/>
  <c r="AF72" i="14"/>
  <c r="AI72" i="14"/>
  <c r="AI76" i="14"/>
  <c r="AF76" i="14"/>
  <c r="AI80" i="14"/>
  <c r="AF80" i="14"/>
  <c r="AI84" i="14"/>
  <c r="AF84" i="14"/>
  <c r="AI88" i="14"/>
  <c r="AF88" i="14"/>
  <c r="AI92" i="14"/>
  <c r="AF92" i="14"/>
  <c r="AF117" i="14"/>
  <c r="AI117" i="14"/>
  <c r="AF121" i="14"/>
  <c r="AI121" i="14"/>
  <c r="AF125" i="14"/>
  <c r="AI125" i="14"/>
  <c r="AF129" i="14"/>
  <c r="AI129" i="14"/>
  <c r="AF133" i="14"/>
  <c r="AI133" i="14"/>
  <c r="AI154" i="14"/>
  <c r="AF154" i="14"/>
  <c r="AI158" i="14"/>
  <c r="AF158" i="14"/>
  <c r="AI162" i="14"/>
  <c r="AF162" i="14"/>
  <c r="AI166" i="14"/>
  <c r="AF166" i="14"/>
  <c r="AF183" i="14"/>
  <c r="AI183" i="14"/>
  <c r="AF187" i="14"/>
  <c r="AI187" i="14"/>
  <c r="AF191" i="14"/>
  <c r="AI191" i="14"/>
  <c r="AF195" i="14"/>
  <c r="AI195" i="14"/>
  <c r="AF208" i="14"/>
  <c r="AI208" i="14"/>
  <c r="AF212" i="14"/>
  <c r="AI212" i="14"/>
  <c r="AF7" i="14"/>
  <c r="AI7" i="14"/>
  <c r="AF11" i="14"/>
  <c r="AI11" i="14"/>
  <c r="AU15" i="14"/>
  <c r="AD15" i="14"/>
  <c r="AE15" i="14" s="1"/>
  <c r="AI19" i="14"/>
  <c r="AF19" i="14"/>
  <c r="AF23" i="14"/>
  <c r="AI23" i="14"/>
  <c r="AI27" i="14"/>
  <c r="AF27" i="14"/>
  <c r="AF53" i="14"/>
  <c r="AI53" i="14"/>
  <c r="AF57" i="14"/>
  <c r="AI57" i="14"/>
  <c r="AF61" i="14"/>
  <c r="AI61" i="14"/>
  <c r="AF65" i="14"/>
  <c r="AI65" i="14"/>
  <c r="AF69" i="14"/>
  <c r="AI69" i="14"/>
  <c r="AU95" i="14"/>
  <c r="AD95" i="14"/>
  <c r="AE95" i="14" s="1"/>
  <c r="AF99" i="14"/>
  <c r="AI99" i="14"/>
  <c r="AF103" i="14"/>
  <c r="AI103" i="14"/>
  <c r="AF107" i="14"/>
  <c r="AI107" i="14"/>
  <c r="AF111" i="14"/>
  <c r="AI111" i="14"/>
  <c r="AF136" i="14"/>
  <c r="AI136" i="14"/>
  <c r="AF140" i="14"/>
  <c r="AI140" i="14"/>
  <c r="AI144" i="14"/>
  <c r="AF144" i="14"/>
  <c r="AF148" i="14"/>
  <c r="AI148" i="14"/>
  <c r="AF152" i="14"/>
  <c r="AI152" i="14"/>
  <c r="AF173" i="14"/>
  <c r="AI173" i="14"/>
  <c r="AI177" i="14"/>
  <c r="AF177" i="14"/>
  <c r="AI181" i="14"/>
  <c r="AF181" i="14"/>
  <c r="AI198" i="14"/>
  <c r="AF198" i="14"/>
  <c r="AI202" i="14"/>
  <c r="AF202" i="14"/>
  <c r="C9" i="12"/>
  <c r="AC225" i="14"/>
  <c r="AF225" i="14"/>
  <c r="AD225" i="14" s="1"/>
  <c r="AI225" i="14"/>
  <c r="AG225" i="14" s="1"/>
  <c r="AU28" i="14"/>
  <c r="AD28" i="14"/>
  <c r="AE28" i="14" s="1"/>
  <c r="AU32" i="14"/>
  <c r="AD32" i="14"/>
  <c r="AE32" i="14" s="1"/>
  <c r="AF44" i="14"/>
  <c r="AI44" i="14"/>
  <c r="AF74" i="14"/>
  <c r="AI74" i="14"/>
  <c r="AF82" i="14"/>
  <c r="AI82" i="14"/>
  <c r="AF90" i="14"/>
  <c r="AI90" i="14"/>
  <c r="AF123" i="14"/>
  <c r="AI123" i="14"/>
  <c r="AF127" i="14"/>
  <c r="AI127" i="14"/>
  <c r="AF135" i="14"/>
  <c r="AI135" i="14"/>
  <c r="AF160" i="14"/>
  <c r="AI160" i="14"/>
  <c r="AF168" i="14"/>
  <c r="AI168" i="14"/>
  <c r="AI189" i="14"/>
  <c r="AF189" i="14"/>
  <c r="AF206" i="14"/>
  <c r="AI206" i="14"/>
  <c r="AI4" i="14"/>
  <c r="AF4" i="14"/>
  <c r="AF13" i="14"/>
  <c r="AI13" i="14"/>
  <c r="AF21" i="14"/>
  <c r="AI21" i="14"/>
  <c r="AI51" i="14"/>
  <c r="AF51" i="14"/>
  <c r="AI63" i="14"/>
  <c r="AF63" i="14"/>
  <c r="AI71" i="14"/>
  <c r="AF71" i="14"/>
  <c r="AI101" i="14"/>
  <c r="AF101" i="14"/>
  <c r="AI109" i="14"/>
  <c r="AF109" i="14"/>
  <c r="AI138" i="14"/>
  <c r="AF138" i="14"/>
  <c r="AI146" i="14"/>
  <c r="AF146" i="14"/>
  <c r="AF171" i="14"/>
  <c r="AI171" i="14"/>
  <c r="AF179" i="14"/>
  <c r="AI179" i="14"/>
  <c r="AF196" i="14"/>
  <c r="AI196" i="14"/>
  <c r="AC224" i="14"/>
  <c r="AF224" i="14"/>
  <c r="AD224" i="14" s="1"/>
  <c r="AI224" i="14"/>
  <c r="AG224" i="14" s="1"/>
  <c r="AC228" i="14"/>
  <c r="AF228" i="14"/>
  <c r="AD228" i="14" s="1"/>
  <c r="AI228" i="14"/>
  <c r="AG228" i="14" s="1"/>
  <c r="AF5" i="14"/>
  <c r="AI5" i="14"/>
  <c r="AF31" i="14"/>
  <c r="AI31" i="14"/>
  <c r="AF35" i="14"/>
  <c r="AI35" i="14"/>
  <c r="AI39" i="14"/>
  <c r="AF39" i="14"/>
  <c r="AI43" i="14"/>
  <c r="AF43" i="14"/>
  <c r="AF47" i="14"/>
  <c r="AI47" i="14"/>
  <c r="AF73" i="14"/>
  <c r="AI73" i="14"/>
  <c r="AF77" i="14"/>
  <c r="AI77" i="14"/>
  <c r="AF81" i="14"/>
  <c r="AI81" i="14"/>
  <c r="AF85" i="14"/>
  <c r="AI85" i="14"/>
  <c r="AF89" i="14"/>
  <c r="AI89" i="14"/>
  <c r="AF93" i="14"/>
  <c r="AI93" i="14"/>
  <c r="AI118" i="14"/>
  <c r="AF118" i="14"/>
  <c r="AI122" i="14"/>
  <c r="AF122" i="14"/>
  <c r="AI126" i="14"/>
  <c r="AF126" i="14"/>
  <c r="AI130" i="14"/>
  <c r="AF130" i="14"/>
  <c r="AI134" i="14"/>
  <c r="AF134" i="14"/>
  <c r="AF155" i="14"/>
  <c r="AI155" i="14"/>
  <c r="AF159" i="14"/>
  <c r="AI159" i="14"/>
  <c r="AF163" i="14"/>
  <c r="AI163" i="14"/>
  <c r="AF167" i="14"/>
  <c r="AI167" i="14"/>
  <c r="AF184" i="14"/>
  <c r="AI184" i="14"/>
  <c r="AF188" i="14"/>
  <c r="AI188" i="14"/>
  <c r="AF192" i="14"/>
  <c r="AI192" i="14"/>
  <c r="AI205" i="14"/>
  <c r="AF205" i="14"/>
  <c r="AI209" i="14"/>
  <c r="AF209" i="14"/>
  <c r="AI213" i="14"/>
  <c r="AF213" i="14"/>
  <c r="AF8" i="14"/>
  <c r="AI8" i="14"/>
  <c r="AF12" i="14"/>
  <c r="AI12" i="14"/>
  <c r="AF16" i="14"/>
  <c r="AI16" i="14"/>
  <c r="AF20" i="14"/>
  <c r="AI20" i="14"/>
  <c r="AI24" i="14"/>
  <c r="AF24" i="14"/>
  <c r="AD50" i="14"/>
  <c r="AE50" i="14" s="1"/>
  <c r="AU50" i="14"/>
  <c r="AF54" i="14"/>
  <c r="AI54" i="14"/>
  <c r="AF58" i="14"/>
  <c r="AI58" i="14"/>
  <c r="AF62" i="14"/>
  <c r="AI62" i="14"/>
  <c r="AF66" i="14"/>
  <c r="AI66" i="14"/>
  <c r="AF70" i="14"/>
  <c r="AI70" i="14"/>
  <c r="AF96" i="14"/>
  <c r="AI96" i="14"/>
  <c r="AF100" i="14"/>
  <c r="AI100" i="14"/>
  <c r="AF104" i="14"/>
  <c r="AI104" i="14"/>
  <c r="AF108" i="14"/>
  <c r="AI108" i="14"/>
  <c r="AF112" i="14"/>
  <c r="AI112" i="14"/>
  <c r="AF137" i="14"/>
  <c r="AI137" i="14"/>
  <c r="AF141" i="14"/>
  <c r="AI141" i="14"/>
  <c r="AI145" i="14"/>
  <c r="AF145" i="14"/>
  <c r="AI149" i="14"/>
  <c r="AF149" i="14"/>
  <c r="AF170" i="14"/>
  <c r="AI170" i="14"/>
  <c r="AF174" i="14"/>
  <c r="AI174" i="14"/>
  <c r="AI178" i="14"/>
  <c r="AF178" i="14"/>
  <c r="AI182" i="14"/>
  <c r="AF182" i="14"/>
  <c r="AF199" i="14"/>
  <c r="AI199" i="14"/>
  <c r="AF203" i="14"/>
  <c r="AI203" i="14"/>
  <c r="C9" i="13"/>
  <c r="L4" i="14"/>
  <c r="K4" i="14"/>
  <c r="H41" i="2" s="1"/>
  <c r="M4" i="14"/>
  <c r="AD13" i="14"/>
  <c r="AE13" i="14" s="1"/>
  <c r="AG13" i="14"/>
  <c r="AH13" i="14" s="1"/>
  <c r="AG15" i="14"/>
  <c r="M1" i="14"/>
  <c r="L1" i="14"/>
  <c r="K1" i="14"/>
  <c r="H38" i="2" s="1"/>
  <c r="AH4" i="14"/>
  <c r="AG16" i="14"/>
  <c r="AH16" i="14" s="1"/>
  <c r="AG32" i="14"/>
  <c r="AD6" i="14"/>
  <c r="AE6" i="14" s="1"/>
  <c r="AG10" i="14"/>
  <c r="AD5" i="14"/>
  <c r="M13" i="14"/>
  <c r="L13" i="14"/>
  <c r="K13" i="14"/>
  <c r="H50" i="2" s="1"/>
  <c r="M16" i="14"/>
  <c r="L16" i="14"/>
  <c r="K16" i="14"/>
  <c r="H53" i="2" s="1"/>
  <c r="AG21" i="14"/>
  <c r="AH21" i="14" s="1"/>
  <c r="AG28" i="14"/>
  <c r="AG29" i="14"/>
  <c r="AH29" i="14" s="1"/>
  <c r="AG33" i="14"/>
  <c r="AH33" i="14" s="1"/>
  <c r="AG50" i="14"/>
  <c r="M7" i="14"/>
  <c r="L23" i="14"/>
  <c r="AG24" i="14"/>
  <c r="AH24" i="14" s="1"/>
  <c r="L26" i="14"/>
  <c r="AG27" i="14"/>
  <c r="AH27" i="14" s="1"/>
  <c r="K29" i="14"/>
  <c r="K33" i="14"/>
  <c r="M36" i="14"/>
  <c r="AG36" i="14"/>
  <c r="AH36" i="14" s="1"/>
  <c r="AG37" i="14"/>
  <c r="AG39" i="14"/>
  <c r="AH39" i="14" s="1"/>
  <c r="AG5" i="14"/>
  <c r="AG6" i="14"/>
  <c r="AG7" i="14"/>
  <c r="AH7" i="14" s="1"/>
  <c r="AG11" i="14"/>
  <c r="AH11" i="14" s="1"/>
  <c r="L29" i="14"/>
  <c r="L33" i="14"/>
  <c r="AG59" i="14"/>
  <c r="AD54" i="14"/>
  <c r="AE54" i="14" s="1"/>
  <c r="L43" i="14"/>
  <c r="M46" i="14"/>
  <c r="AG49" i="14"/>
  <c r="AH49" i="14" s="1"/>
  <c r="AG54" i="14"/>
  <c r="AG58" i="14"/>
  <c r="AH58" i="14" s="1"/>
  <c r="AG62" i="14"/>
  <c r="AH62" i="14" s="1"/>
  <c r="AG66" i="14"/>
  <c r="AH66" i="14" s="1"/>
  <c r="AG148" i="14"/>
  <c r="AH148" i="14" s="1"/>
  <c r="AD148" i="14"/>
  <c r="AE148" i="14" s="1"/>
  <c r="AD157" i="14"/>
  <c r="AE157" i="14" s="1"/>
  <c r="AG157" i="14"/>
  <c r="AH157" i="14" s="1"/>
  <c r="AD165" i="14"/>
  <c r="AE165" i="14" s="1"/>
  <c r="AG165" i="14"/>
  <c r="AH165" i="14" s="1"/>
  <c r="AG180" i="14"/>
  <c r="AH180" i="14" s="1"/>
  <c r="AD180" i="14"/>
  <c r="AE180" i="14" s="1"/>
  <c r="AG70" i="14"/>
  <c r="AH70" i="14" s="1"/>
  <c r="AG87" i="14"/>
  <c r="AH87" i="14" s="1"/>
  <c r="AG112" i="14"/>
  <c r="AH112" i="14" s="1"/>
  <c r="AG141" i="14"/>
  <c r="AH141" i="14" s="1"/>
  <c r="AG43" i="14"/>
  <c r="AH43" i="14" s="1"/>
  <c r="K46" i="14"/>
  <c r="H102" i="2" s="1"/>
  <c r="AG47" i="14"/>
  <c r="AH47" i="14" s="1"/>
  <c r="AG52" i="14"/>
  <c r="AH52" i="14" s="1"/>
  <c r="AG56" i="14"/>
  <c r="AH56" i="14" s="1"/>
  <c r="AG60" i="14"/>
  <c r="AH60" i="14" s="1"/>
  <c r="AG64" i="14"/>
  <c r="AH64" i="14" s="1"/>
  <c r="AG68" i="14"/>
  <c r="AH68" i="14" s="1"/>
  <c r="AG95" i="14"/>
  <c r="AD177" i="14"/>
  <c r="AE177" i="14" s="1"/>
  <c r="AG177" i="14"/>
  <c r="AH177" i="14" s="1"/>
  <c r="AG79" i="14"/>
  <c r="AH79" i="14" s="1"/>
  <c r="AG96" i="14"/>
  <c r="AH96" i="14" s="1"/>
  <c r="AG102" i="14"/>
  <c r="AG108" i="14"/>
  <c r="AH108" i="14" s="1"/>
  <c r="AG71" i="14"/>
  <c r="AH71" i="14" s="1"/>
  <c r="AG76" i="14"/>
  <c r="AH76" i="14" s="1"/>
  <c r="AG80" i="14"/>
  <c r="AH80" i="14" s="1"/>
  <c r="AG84" i="14"/>
  <c r="AH84" i="14" s="1"/>
  <c r="AG88" i="14"/>
  <c r="AH88" i="14" s="1"/>
  <c r="AG92" i="14"/>
  <c r="AH92" i="14" s="1"/>
  <c r="AG101" i="14"/>
  <c r="AH101" i="14" s="1"/>
  <c r="AG105" i="14"/>
  <c r="AH105" i="14" s="1"/>
  <c r="AG113" i="14"/>
  <c r="AH113" i="14" s="1"/>
  <c r="AG118" i="14"/>
  <c r="AH118" i="14" s="1"/>
  <c r="AG122" i="14"/>
  <c r="AH122" i="14" s="1"/>
  <c r="AG130" i="14"/>
  <c r="AH130" i="14" s="1"/>
  <c r="AG134" i="14"/>
  <c r="AH134" i="14" s="1"/>
  <c r="AG138" i="14"/>
  <c r="AH138" i="14" s="1"/>
  <c r="AG142" i="14"/>
  <c r="AH142" i="14" s="1"/>
  <c r="AD189" i="14"/>
  <c r="AE189" i="14" s="1"/>
  <c r="AG189" i="14"/>
  <c r="AH189" i="14" s="1"/>
  <c r="AG192" i="14"/>
  <c r="AH192" i="14" s="1"/>
  <c r="AD192" i="14"/>
  <c r="AE192" i="14" s="1"/>
  <c r="AG72" i="14"/>
  <c r="AH72" i="14" s="1"/>
  <c r="AG119" i="14"/>
  <c r="AH119" i="14" s="1"/>
  <c r="AG123" i="14"/>
  <c r="AH123" i="14" s="1"/>
  <c r="AG127" i="14"/>
  <c r="AH127" i="14" s="1"/>
  <c r="AG131" i="14"/>
  <c r="AH131" i="14" s="1"/>
  <c r="AG135" i="14"/>
  <c r="AH135" i="14" s="1"/>
  <c r="AG161" i="14"/>
  <c r="AH161" i="14" s="1"/>
  <c r="AD173" i="14"/>
  <c r="AE173" i="14" s="1"/>
  <c r="AG173" i="14"/>
  <c r="AH173" i="14" s="1"/>
  <c r="AG149" i="14"/>
  <c r="AH149" i="14" s="1"/>
  <c r="AG169" i="14"/>
  <c r="AH169" i="14" s="1"/>
  <c r="AD169" i="14"/>
  <c r="AE169" i="14" s="1"/>
  <c r="AG208" i="14"/>
  <c r="AH208" i="14" s="1"/>
  <c r="AD208" i="14"/>
  <c r="AE208" i="14" s="1"/>
  <c r="AG150" i="14"/>
  <c r="AH150" i="14" s="1"/>
  <c r="AG154" i="14"/>
  <c r="AH154" i="14" s="1"/>
  <c r="AG158" i="14"/>
  <c r="AH158" i="14" s="1"/>
  <c r="AG185" i="14"/>
  <c r="AH185" i="14" s="1"/>
  <c r="AG201" i="14"/>
  <c r="AH201" i="14" s="1"/>
  <c r="AH215" i="14"/>
  <c r="AD205" i="14"/>
  <c r="AE205" i="14" s="1"/>
  <c r="AG205" i="14"/>
  <c r="AH205" i="14" s="1"/>
  <c r="AF220" i="14"/>
  <c r="AD220" i="14" s="1"/>
  <c r="AE220" i="14" s="1"/>
  <c r="AI220" i="14"/>
  <c r="AG220" i="14" s="1"/>
  <c r="AH220" i="14" s="1"/>
  <c r="AC223" i="14"/>
  <c r="AD212" i="14"/>
  <c r="AE212" i="14" s="1"/>
  <c r="AC215" i="14"/>
  <c r="AI217" i="14"/>
  <c r="AG217" i="14" s="1"/>
  <c r="AH217" i="14" s="1"/>
  <c r="AC219" i="14"/>
  <c r="AI221" i="14"/>
  <c r="AG221" i="14" s="1"/>
  <c r="AH221" i="14" s="1"/>
  <c r="AG209" i="14"/>
  <c r="AH209" i="14" s="1"/>
  <c r="AF215" i="14"/>
  <c r="AD215" i="14" s="1"/>
  <c r="AC217" i="14"/>
  <c r="AF219" i="14"/>
  <c r="AD219" i="14" s="1"/>
  <c r="AE219" i="14" s="1"/>
  <c r="AC249" i="14"/>
  <c r="AI232" i="14"/>
  <c r="AG232" i="14" s="1"/>
  <c r="AH232" i="14" s="1"/>
  <c r="AC234" i="14"/>
  <c r="AI236" i="14"/>
  <c r="AG236" i="14" s="1"/>
  <c r="AH236" i="14" s="1"/>
  <c r="AC238" i="14"/>
  <c r="AI240" i="14"/>
  <c r="AG240" i="14" s="1"/>
  <c r="AH240" i="14" s="1"/>
  <c r="AG202" i="14"/>
  <c r="AH202" i="14" s="1"/>
  <c r="AG206" i="14"/>
  <c r="AH206" i="14" s="1"/>
  <c r="AD3" i="14" l="1"/>
  <c r="AE3" i="14" s="1"/>
  <c r="AE5" i="14"/>
  <c r="C10" i="13"/>
  <c r="AI50" i="14"/>
  <c r="AF50" i="14"/>
  <c r="AF102" i="14"/>
  <c r="AI102" i="14"/>
  <c r="AI10" i="14"/>
  <c r="AF10" i="14"/>
  <c r="H29" i="9"/>
  <c r="H29" i="11"/>
  <c r="AG223" i="14"/>
  <c r="AH226" i="14" s="1"/>
  <c r="AF32" i="14"/>
  <c r="AI32" i="14"/>
  <c r="AF95" i="14"/>
  <c r="AI95" i="14"/>
  <c r="AF37" i="14"/>
  <c r="AI37" i="14"/>
  <c r="AI59" i="14"/>
  <c r="AF59" i="14"/>
  <c r="AE215" i="14"/>
  <c r="AD214" i="14"/>
  <c r="AE214" i="14" s="1"/>
  <c r="AG214" i="14"/>
  <c r="AH214" i="14" s="1"/>
  <c r="AD223" i="14"/>
  <c r="AE225" i="14" s="1"/>
  <c r="AG3" i="14"/>
  <c r="AF28" i="14"/>
  <c r="AI28" i="14"/>
  <c r="C10" i="12"/>
  <c r="AF15" i="14"/>
  <c r="AI15" i="14"/>
  <c r="AH10" i="14" l="1"/>
  <c r="AE227" i="14"/>
  <c r="AE224" i="14"/>
  <c r="AE230" i="14"/>
  <c r="AH3" i="14"/>
  <c r="AH32" i="14"/>
  <c r="AH54" i="14"/>
  <c r="AH6" i="14"/>
  <c r="AH95" i="14"/>
  <c r="AH59" i="14"/>
  <c r="AH50" i="14"/>
  <c r="AH227" i="14"/>
  <c r="C11" i="12"/>
  <c r="AE228" i="14"/>
  <c r="AH5" i="14"/>
  <c r="AE223" i="14"/>
  <c r="AE226" i="14"/>
  <c r="AH224" i="14"/>
  <c r="AH230" i="14"/>
  <c r="AH15" i="14"/>
  <c r="AH102" i="14"/>
  <c r="AH228" i="14"/>
  <c r="AH223" i="14"/>
  <c r="AH37" i="14"/>
  <c r="AH225" i="14"/>
  <c r="C11" i="13"/>
  <c r="AH28" i="14"/>
  <c r="AE1" i="14" l="1"/>
  <c r="B7" i="12" s="1"/>
  <c r="C12" i="13"/>
  <c r="AH1" i="14"/>
  <c r="C12" i="12"/>
  <c r="B10" i="12" l="1"/>
  <c r="D8" i="12"/>
  <c r="E8" i="12" s="1"/>
  <c r="N8" i="12" s="1"/>
  <c r="B11" i="12"/>
  <c r="D11" i="12"/>
  <c r="E11" i="12" s="1"/>
  <c r="N11" i="12" s="1"/>
  <c r="D10" i="12"/>
  <c r="M10" i="12" s="1"/>
  <c r="B8" i="12"/>
  <c r="B9" i="12"/>
  <c r="D7" i="12"/>
  <c r="E7" i="12" s="1"/>
  <c r="N7" i="12" s="1"/>
  <c r="D9" i="12"/>
  <c r="M9" i="12" s="1"/>
  <c r="D7" i="13"/>
  <c r="B8" i="13"/>
  <c r="B7" i="13"/>
  <c r="D8" i="13"/>
  <c r="D9" i="13"/>
  <c r="B9" i="13"/>
  <c r="B10" i="13"/>
  <c r="D10" i="13"/>
  <c r="D11" i="13"/>
  <c r="B12" i="12"/>
  <c r="C13" i="12"/>
  <c r="D12" i="12"/>
  <c r="D12" i="13"/>
  <c r="C13" i="13"/>
  <c r="B12" i="13"/>
  <c r="B11" i="13"/>
  <c r="M8" i="12" l="1"/>
  <c r="E10" i="12"/>
  <c r="N10" i="12" s="1"/>
  <c r="E9" i="12"/>
  <c r="N9" i="12" s="1"/>
  <c r="M7" i="12"/>
  <c r="M11" i="12"/>
  <c r="E10" i="13"/>
  <c r="N10" i="13" s="1"/>
  <c r="M10" i="13"/>
  <c r="M8" i="13"/>
  <c r="E8" i="13"/>
  <c r="N8" i="13" s="1"/>
  <c r="D13" i="12"/>
  <c r="C14" i="12"/>
  <c r="B13" i="12"/>
  <c r="M12" i="12"/>
  <c r="E12" i="12"/>
  <c r="N12" i="12" s="1"/>
  <c r="B13" i="13"/>
  <c r="C14" i="13"/>
  <c r="D13" i="13"/>
  <c r="M12" i="13"/>
  <c r="E12" i="13"/>
  <c r="N12" i="13" s="1"/>
  <c r="M11" i="13"/>
  <c r="E11" i="13"/>
  <c r="N11" i="13" s="1"/>
  <c r="M9" i="13"/>
  <c r="E9" i="13"/>
  <c r="N9" i="13" s="1"/>
  <c r="M7" i="13"/>
  <c r="E7" i="13"/>
  <c r="N7" i="13" s="1"/>
  <c r="B14" i="12" l="1"/>
  <c r="C15" i="12"/>
  <c r="D14" i="12"/>
  <c r="M13" i="13"/>
  <c r="E13" i="13"/>
  <c r="N13" i="13" s="1"/>
  <c r="D14" i="13"/>
  <c r="B14" i="13"/>
  <c r="C15" i="13"/>
  <c r="M13" i="12"/>
  <c r="E13" i="12"/>
  <c r="N13" i="12" s="1"/>
  <c r="M14" i="12" l="1"/>
  <c r="E14" i="12"/>
  <c r="N14" i="12" s="1"/>
  <c r="M14" i="13"/>
  <c r="E14" i="13"/>
  <c r="N14" i="13" s="1"/>
  <c r="D15" i="12"/>
  <c r="B15" i="12"/>
  <c r="C16" i="12"/>
  <c r="B15" i="13"/>
  <c r="C16" i="13"/>
  <c r="D15" i="13"/>
  <c r="B16" i="12" l="1"/>
  <c r="C17" i="12"/>
  <c r="D16" i="12"/>
  <c r="M15" i="13"/>
  <c r="E15" i="13"/>
  <c r="N15" i="13" s="1"/>
  <c r="D16" i="13"/>
  <c r="C17" i="13"/>
  <c r="B16" i="13"/>
  <c r="E15" i="12"/>
  <c r="N15" i="12" s="1"/>
  <c r="M15" i="12"/>
  <c r="B17" i="13" l="1"/>
  <c r="C18" i="13"/>
  <c r="D17" i="13"/>
  <c r="M16" i="12"/>
  <c r="E16" i="12"/>
  <c r="N16" i="12" s="1"/>
  <c r="M16" i="13"/>
  <c r="E16" i="13"/>
  <c r="N16" i="13" s="1"/>
  <c r="D17" i="12"/>
  <c r="C18" i="12"/>
  <c r="B17" i="12"/>
  <c r="M17" i="13" l="1"/>
  <c r="E17" i="13"/>
  <c r="N17" i="13" s="1"/>
  <c r="D18" i="13"/>
  <c r="C19" i="13"/>
  <c r="B18" i="13"/>
  <c r="M17" i="12"/>
  <c r="E17" i="12"/>
  <c r="N17" i="12" s="1"/>
  <c r="B18" i="12"/>
  <c r="C19" i="12"/>
  <c r="D18" i="12"/>
  <c r="B19" i="13" l="1"/>
  <c r="C20" i="13"/>
  <c r="D19" i="13"/>
  <c r="E18" i="13"/>
  <c r="N18" i="13" s="1"/>
  <c r="M18" i="13"/>
  <c r="M18" i="12"/>
  <c r="E18" i="12"/>
  <c r="N18" i="12" s="1"/>
  <c r="D19" i="12"/>
  <c r="B19" i="12"/>
  <c r="C20" i="12"/>
  <c r="M19" i="13" l="1"/>
  <c r="E19" i="13"/>
  <c r="N19" i="13" s="1"/>
  <c r="B20" i="12"/>
  <c r="C21" i="12"/>
  <c r="D20" i="12"/>
  <c r="D20" i="13"/>
  <c r="C21" i="13"/>
  <c r="B20" i="13"/>
  <c r="E19" i="12"/>
  <c r="N19" i="12" s="1"/>
  <c r="M19" i="12"/>
  <c r="D21" i="12" l="1"/>
  <c r="C22" i="12"/>
  <c r="B21" i="12"/>
  <c r="B21" i="13"/>
  <c r="C22" i="13"/>
  <c r="D21" i="13"/>
  <c r="M20" i="13"/>
  <c r="E20" i="13"/>
  <c r="N20" i="13" s="1"/>
  <c r="M20" i="12"/>
  <c r="E20" i="12"/>
  <c r="N20" i="12" s="1"/>
  <c r="M21" i="13" l="1"/>
  <c r="E21" i="13"/>
  <c r="N21" i="13" s="1"/>
  <c r="B22" i="12"/>
  <c r="C23" i="12"/>
  <c r="D22" i="12"/>
  <c r="D22" i="13"/>
  <c r="B22" i="13"/>
  <c r="C23" i="13"/>
  <c r="M21" i="12"/>
  <c r="E21" i="12"/>
  <c r="N21" i="12" s="1"/>
  <c r="B23" i="13" l="1"/>
  <c r="C24" i="13"/>
  <c r="D23" i="13"/>
  <c r="D23" i="12"/>
  <c r="B23" i="12"/>
  <c r="C24" i="12"/>
  <c r="M22" i="13"/>
  <c r="E22" i="13"/>
  <c r="N22" i="13" s="1"/>
  <c r="M22" i="12"/>
  <c r="E22" i="12"/>
  <c r="N22" i="12" s="1"/>
  <c r="E23" i="12" l="1"/>
  <c r="N23" i="12" s="1"/>
  <c r="M23" i="12"/>
  <c r="M23" i="13"/>
  <c r="E23" i="13"/>
  <c r="N23" i="13" s="1"/>
  <c r="D24" i="13"/>
  <c r="C25" i="13"/>
  <c r="B24" i="13"/>
  <c r="B24" i="12"/>
  <c r="C25" i="12"/>
  <c r="D24" i="12"/>
  <c r="M24" i="12" l="1"/>
  <c r="E24" i="12"/>
  <c r="N24" i="12" s="1"/>
  <c r="B25" i="13"/>
  <c r="C26" i="13"/>
  <c r="D25" i="13"/>
  <c r="D25" i="12"/>
  <c r="C26" i="12"/>
  <c r="B25" i="12"/>
  <c r="M24" i="13"/>
  <c r="E24" i="13"/>
  <c r="N24" i="13" s="1"/>
  <c r="M25" i="12" l="1"/>
  <c r="E25" i="12"/>
  <c r="N25" i="12" s="1"/>
  <c r="D26" i="13"/>
  <c r="C27" i="13"/>
  <c r="B26" i="13"/>
  <c r="B26" i="12"/>
  <c r="C27" i="12"/>
  <c r="D26" i="12"/>
  <c r="M25" i="13"/>
  <c r="E25" i="13"/>
  <c r="N25" i="13" s="1"/>
  <c r="M26" i="12" l="1"/>
  <c r="E26" i="12"/>
  <c r="N26" i="12" s="1"/>
  <c r="B27" i="13"/>
  <c r="C28" i="13"/>
  <c r="D27" i="13"/>
  <c r="D27" i="12"/>
  <c r="B27" i="12"/>
  <c r="C28" i="12"/>
  <c r="E26" i="13"/>
  <c r="N26" i="13" s="1"/>
  <c r="M26" i="13"/>
  <c r="B28" i="12" l="1"/>
  <c r="C29" i="12"/>
  <c r="D28" i="12"/>
  <c r="D28" i="13"/>
  <c r="C29" i="13"/>
  <c r="B28" i="13"/>
  <c r="E27" i="12"/>
  <c r="N27" i="12" s="1"/>
  <c r="M27" i="12"/>
  <c r="M27" i="13"/>
  <c r="E27" i="13"/>
  <c r="N27" i="13" s="1"/>
  <c r="M28" i="12" l="1"/>
  <c r="E28" i="12"/>
  <c r="N28" i="12" s="1"/>
  <c r="D29" i="12"/>
  <c r="B29" i="12"/>
  <c r="C30" i="12"/>
  <c r="M28" i="13"/>
  <c r="E28" i="13"/>
  <c r="N28" i="13" s="1"/>
  <c r="B29" i="13"/>
  <c r="D29" i="13"/>
  <c r="C30" i="13"/>
  <c r="E29" i="12" l="1"/>
  <c r="N29" i="12" s="1"/>
  <c r="M29" i="12"/>
  <c r="D30" i="13"/>
  <c r="B30" i="13"/>
  <c r="C31" i="13"/>
  <c r="M29" i="13"/>
  <c r="E29" i="13"/>
  <c r="N29" i="13" s="1"/>
  <c r="B30" i="12"/>
  <c r="C31" i="12"/>
  <c r="D30" i="12"/>
  <c r="M30" i="13" l="1"/>
  <c r="E30" i="13"/>
  <c r="N30" i="13" s="1"/>
  <c r="M30" i="12"/>
  <c r="E30" i="12"/>
  <c r="N30" i="12" s="1"/>
  <c r="D31" i="12"/>
  <c r="C32" i="12"/>
  <c r="B31" i="12"/>
  <c r="B31" i="13"/>
  <c r="C32" i="13"/>
  <c r="D31" i="13"/>
  <c r="M31" i="13" l="1"/>
  <c r="E31" i="13"/>
  <c r="N31" i="13" s="1"/>
  <c r="B32" i="12"/>
  <c r="C33" i="12"/>
  <c r="D32" i="12"/>
  <c r="D32" i="13"/>
  <c r="C33" i="13"/>
  <c r="B32" i="13"/>
  <c r="M31" i="12"/>
  <c r="E31" i="12"/>
  <c r="N31" i="12" s="1"/>
  <c r="D33" i="12" l="1"/>
  <c r="B33" i="12"/>
  <c r="C34" i="12"/>
  <c r="B33" i="13"/>
  <c r="C34" i="13"/>
  <c r="D33" i="13"/>
  <c r="M32" i="13"/>
  <c r="E32" i="13"/>
  <c r="N32" i="13" s="1"/>
  <c r="M32" i="12"/>
  <c r="E32" i="12"/>
  <c r="N32" i="12" s="1"/>
  <c r="B34" i="12" l="1"/>
  <c r="C35" i="12"/>
  <c r="D34" i="12"/>
  <c r="M33" i="13"/>
  <c r="E33" i="13"/>
  <c r="N33" i="13" s="1"/>
  <c r="D34" i="13"/>
  <c r="C35" i="13"/>
  <c r="B34" i="13"/>
  <c r="E33" i="12"/>
  <c r="N33" i="12" s="1"/>
  <c r="M33" i="12"/>
  <c r="B35" i="13" l="1"/>
  <c r="C36" i="13"/>
  <c r="D35" i="13"/>
  <c r="M34" i="12"/>
  <c r="E34" i="12"/>
  <c r="N34" i="12" s="1"/>
  <c r="E34" i="13"/>
  <c r="N34" i="13" s="1"/>
  <c r="M34" i="13"/>
  <c r="D35" i="12"/>
  <c r="C36" i="12"/>
  <c r="B35" i="12"/>
  <c r="M35" i="13" l="1"/>
  <c r="E35" i="13"/>
  <c r="N35" i="13" s="1"/>
  <c r="D36" i="13"/>
  <c r="C37" i="13"/>
  <c r="B36" i="13"/>
  <c r="M35" i="12"/>
  <c r="E35" i="12"/>
  <c r="N35" i="12" s="1"/>
  <c r="B36" i="12"/>
  <c r="C37" i="12"/>
  <c r="D36" i="12"/>
  <c r="B37" i="13" l="1"/>
  <c r="C38" i="13"/>
  <c r="D37" i="13"/>
  <c r="M36" i="13"/>
  <c r="E36" i="13"/>
  <c r="N36" i="13" s="1"/>
  <c r="M36" i="12"/>
  <c r="E36" i="12"/>
  <c r="N36" i="12" s="1"/>
  <c r="D37" i="12"/>
  <c r="B37" i="12"/>
  <c r="C38" i="12"/>
  <c r="D38" i="13" l="1"/>
  <c r="B38" i="13"/>
  <c r="C39" i="13"/>
  <c r="E37" i="12"/>
  <c r="N37" i="12" s="1"/>
  <c r="M37" i="12"/>
  <c r="M37" i="13"/>
  <c r="E37" i="13"/>
  <c r="N37" i="13" s="1"/>
  <c r="B38" i="12"/>
  <c r="C39" i="12"/>
  <c r="D38" i="12"/>
  <c r="B39" i="13" l="1"/>
  <c r="C40" i="13"/>
  <c r="D39" i="13"/>
  <c r="M38" i="12"/>
  <c r="E38" i="12"/>
  <c r="N38" i="12" s="1"/>
  <c r="D39" i="12"/>
  <c r="C40" i="12"/>
  <c r="B39" i="12"/>
  <c r="M38" i="13"/>
  <c r="E38" i="13"/>
  <c r="N38" i="13" s="1"/>
  <c r="B40" i="12" l="1"/>
  <c r="C41" i="12"/>
  <c r="D40" i="12"/>
  <c r="M39" i="13"/>
  <c r="E39" i="13"/>
  <c r="N39" i="13" s="1"/>
  <c r="M39" i="12"/>
  <c r="E39" i="12"/>
  <c r="N39" i="12" s="1"/>
  <c r="D40" i="13"/>
  <c r="B40" i="13"/>
  <c r="C41" i="13"/>
  <c r="M40" i="13" l="1"/>
  <c r="E40" i="13"/>
  <c r="N40" i="13" s="1"/>
  <c r="M40" i="12"/>
  <c r="E40" i="12"/>
  <c r="N40" i="12" s="1"/>
  <c r="B41" i="13"/>
  <c r="C42" i="13"/>
  <c r="D41" i="13"/>
  <c r="D41" i="12"/>
  <c r="B41" i="12"/>
  <c r="C42" i="12"/>
  <c r="E41" i="12" l="1"/>
  <c r="N41" i="12" s="1"/>
  <c r="M41" i="12"/>
  <c r="B42" i="12"/>
  <c r="C43" i="12"/>
  <c r="D42" i="12"/>
  <c r="D42" i="13"/>
  <c r="B42" i="13"/>
  <c r="C43" i="13"/>
  <c r="M41" i="13"/>
  <c r="E41" i="13"/>
  <c r="N41" i="13" s="1"/>
  <c r="B43" i="13" l="1"/>
  <c r="C44" i="13"/>
  <c r="D43" i="13"/>
  <c r="D43" i="12"/>
  <c r="C44" i="12"/>
  <c r="B43" i="12"/>
  <c r="M42" i="13"/>
  <c r="E42" i="13"/>
  <c r="N42" i="13" s="1"/>
  <c r="M42" i="12"/>
  <c r="E42" i="12"/>
  <c r="N42" i="12" s="1"/>
  <c r="M43" i="13" l="1"/>
  <c r="E43" i="13"/>
  <c r="N43" i="13" s="1"/>
  <c r="D44" i="13"/>
  <c r="B44" i="13"/>
  <c r="C45" i="13"/>
  <c r="M43" i="12"/>
  <c r="E43" i="12"/>
  <c r="N43" i="12" s="1"/>
  <c r="B44" i="12"/>
  <c r="C45" i="12"/>
  <c r="D44" i="12"/>
  <c r="M44" i="13" l="1"/>
  <c r="E44" i="13"/>
  <c r="N44" i="13" s="1"/>
  <c r="M44" i="12"/>
  <c r="E44" i="12"/>
  <c r="N44" i="12" s="1"/>
  <c r="D45" i="12"/>
  <c r="B45" i="12"/>
  <c r="C46" i="12"/>
  <c r="B45" i="13"/>
  <c r="C46" i="13"/>
  <c r="D45" i="13"/>
  <c r="B46" i="12" l="1"/>
  <c r="C47" i="12"/>
  <c r="D46" i="12"/>
  <c r="M45" i="13"/>
  <c r="E45" i="13"/>
  <c r="N45" i="13" s="1"/>
  <c r="D46" i="13"/>
  <c r="B46" i="13"/>
  <c r="C47" i="13"/>
  <c r="E45" i="12"/>
  <c r="N45" i="12" s="1"/>
  <c r="M45" i="12"/>
  <c r="B47" i="13" l="1"/>
  <c r="C48" i="13"/>
  <c r="D47" i="13"/>
  <c r="M46" i="12"/>
  <c r="E46" i="12"/>
  <c r="N46" i="12" s="1"/>
  <c r="M46" i="13"/>
  <c r="E46" i="13"/>
  <c r="N46" i="13" s="1"/>
  <c r="D47" i="12"/>
  <c r="C48" i="12"/>
  <c r="B47" i="12"/>
  <c r="M47" i="12" l="1"/>
  <c r="E47" i="12"/>
  <c r="N47" i="12" s="1"/>
  <c r="M47" i="13"/>
  <c r="E47" i="13"/>
  <c r="N47" i="13" s="1"/>
  <c r="D48" i="13"/>
  <c r="B48" i="13"/>
  <c r="C49" i="13"/>
  <c r="C49" i="12"/>
  <c r="B48" i="12"/>
  <c r="D48" i="12"/>
  <c r="D49" i="12" l="1"/>
  <c r="C50" i="12"/>
  <c r="B49" i="12"/>
  <c r="B49" i="13"/>
  <c r="C50" i="13"/>
  <c r="D49" i="13"/>
  <c r="M48" i="12"/>
  <c r="E48" i="12"/>
  <c r="N48" i="12" s="1"/>
  <c r="M48" i="13"/>
  <c r="E48" i="13"/>
  <c r="N48" i="13" s="1"/>
  <c r="B50" i="12" l="1"/>
  <c r="C51" i="12"/>
  <c r="D50" i="12"/>
  <c r="M49" i="13"/>
  <c r="E49" i="13"/>
  <c r="N49" i="13" s="1"/>
  <c r="D50" i="13"/>
  <c r="B50" i="13"/>
  <c r="C51" i="13"/>
  <c r="M49" i="12"/>
  <c r="E49" i="12"/>
  <c r="N49" i="12" s="1"/>
  <c r="M50" i="13" l="1"/>
  <c r="E50" i="13"/>
  <c r="N50" i="13" s="1"/>
  <c r="D51" i="12"/>
  <c r="B51" i="12"/>
  <c r="C52" i="12"/>
  <c r="B51" i="13"/>
  <c r="C52" i="13"/>
  <c r="D51" i="13"/>
  <c r="M50" i="12"/>
  <c r="E50" i="12"/>
  <c r="N50" i="12" s="1"/>
  <c r="M51" i="13" l="1"/>
  <c r="E51" i="13"/>
  <c r="N51" i="13" s="1"/>
  <c r="D52" i="13"/>
  <c r="B52" i="13"/>
  <c r="C53" i="13"/>
  <c r="M51" i="12"/>
  <c r="E51" i="12"/>
  <c r="N51" i="12" s="1"/>
  <c r="B52" i="12"/>
  <c r="C53" i="12"/>
  <c r="D52" i="12"/>
  <c r="B53" i="13" l="1"/>
  <c r="C54" i="13"/>
  <c r="D53" i="13"/>
  <c r="M52" i="13"/>
  <c r="E52" i="13"/>
  <c r="N52" i="13" s="1"/>
  <c r="D53" i="12"/>
  <c r="B53" i="12"/>
  <c r="C54" i="12"/>
  <c r="M52" i="12"/>
  <c r="E52" i="12"/>
  <c r="N52" i="12" s="1"/>
  <c r="B54" i="12" l="1"/>
  <c r="C55" i="12"/>
  <c r="D54" i="12"/>
  <c r="M53" i="13"/>
  <c r="E53" i="13"/>
  <c r="N53" i="13" s="1"/>
  <c r="M53" i="12"/>
  <c r="E53" i="12"/>
  <c r="N53" i="12" s="1"/>
  <c r="D54" i="13"/>
  <c r="B54" i="13"/>
  <c r="C55" i="13"/>
  <c r="M54" i="12" l="1"/>
  <c r="E54" i="12"/>
  <c r="N54" i="12" s="1"/>
  <c r="B55" i="13"/>
  <c r="C56" i="13"/>
  <c r="D55" i="13"/>
  <c r="D55" i="12"/>
  <c r="B55" i="12"/>
  <c r="C56" i="12"/>
  <c r="M54" i="13"/>
  <c r="E54" i="13"/>
  <c r="N54" i="13" s="1"/>
  <c r="B56" i="12" l="1"/>
  <c r="C57" i="12"/>
  <c r="D56" i="12"/>
  <c r="D56" i="13"/>
  <c r="B56" i="13"/>
  <c r="C57" i="13"/>
  <c r="E55" i="12"/>
  <c r="N55" i="12" s="1"/>
  <c r="M55" i="12"/>
  <c r="M55" i="13"/>
  <c r="E55" i="13"/>
  <c r="N55" i="13" s="1"/>
  <c r="M56" i="12" l="1"/>
  <c r="E56" i="12"/>
  <c r="N56" i="12" s="1"/>
  <c r="B57" i="13"/>
  <c r="C58" i="13"/>
  <c r="D57" i="13"/>
  <c r="D57" i="12"/>
  <c r="C58" i="12"/>
  <c r="B57" i="12"/>
  <c r="M56" i="13"/>
  <c r="E56" i="13"/>
  <c r="N56" i="13" s="1"/>
  <c r="D58" i="13" l="1"/>
  <c r="B58" i="13"/>
  <c r="C59" i="13"/>
  <c r="B58" i="12"/>
  <c r="C59" i="12"/>
  <c r="D58" i="12"/>
  <c r="M57" i="12"/>
  <c r="E57" i="12"/>
  <c r="N57" i="12" s="1"/>
  <c r="M57" i="13"/>
  <c r="E57" i="13"/>
  <c r="N57" i="13" s="1"/>
  <c r="B59" i="13" l="1"/>
  <c r="C60" i="13"/>
  <c r="D59" i="13"/>
  <c r="M58" i="12"/>
  <c r="E58" i="12"/>
  <c r="N58" i="12" s="1"/>
  <c r="D59" i="12"/>
  <c r="B59" i="12"/>
  <c r="C60" i="12"/>
  <c r="M58" i="13"/>
  <c r="E58" i="13"/>
  <c r="N58" i="13" s="1"/>
  <c r="B60" i="12" l="1"/>
  <c r="C61" i="12"/>
  <c r="D60" i="12"/>
  <c r="M59" i="13"/>
  <c r="E59" i="13"/>
  <c r="N59" i="13" s="1"/>
  <c r="M59" i="12"/>
  <c r="E59" i="12"/>
  <c r="N59" i="12" s="1"/>
  <c r="D60" i="13"/>
  <c r="B60" i="13"/>
  <c r="C61" i="13"/>
  <c r="M60" i="13" l="1"/>
  <c r="E60" i="13"/>
  <c r="N60" i="13" s="1"/>
  <c r="M60" i="12"/>
  <c r="E60" i="12"/>
  <c r="N60" i="12" s="1"/>
  <c r="B61" i="13"/>
  <c r="C62" i="13"/>
  <c r="D61" i="13"/>
  <c r="D61" i="12"/>
  <c r="B61" i="12"/>
  <c r="C62" i="12"/>
  <c r="M61" i="12" l="1"/>
  <c r="E61" i="12"/>
  <c r="N61" i="12" s="1"/>
  <c r="M61" i="13"/>
  <c r="E61" i="13"/>
  <c r="N61" i="13" s="1"/>
  <c r="B62" i="12"/>
  <c r="C63" i="12"/>
  <c r="D62" i="12"/>
  <c r="D62" i="13"/>
  <c r="B62" i="13"/>
  <c r="C63" i="13"/>
  <c r="M62" i="13" l="1"/>
  <c r="E62" i="13"/>
  <c r="N62" i="13" s="1"/>
  <c r="M62" i="12"/>
  <c r="E62" i="12"/>
  <c r="N62" i="12" s="1"/>
  <c r="D63" i="12"/>
  <c r="B63" i="12"/>
  <c r="C64" i="12"/>
  <c r="B63" i="13"/>
  <c r="C64" i="13"/>
  <c r="D63" i="13"/>
  <c r="B64" i="12" l="1"/>
  <c r="C65" i="12"/>
  <c r="D64" i="12"/>
  <c r="M63" i="13"/>
  <c r="E63" i="13"/>
  <c r="N63" i="13" s="1"/>
  <c r="D64" i="13"/>
  <c r="B64" i="13"/>
  <c r="C65" i="13"/>
  <c r="E63" i="12"/>
  <c r="N63" i="12" s="1"/>
  <c r="M63" i="12"/>
  <c r="M64" i="13" l="1"/>
  <c r="E64" i="13"/>
  <c r="N64" i="13" s="1"/>
  <c r="C66" i="12"/>
  <c r="D65" i="12"/>
  <c r="B65" i="12"/>
  <c r="B65" i="13"/>
  <c r="C66" i="13"/>
  <c r="D65" i="13"/>
  <c r="M64" i="12"/>
  <c r="E64" i="12"/>
  <c r="N64" i="12" s="1"/>
  <c r="M65" i="13" l="1"/>
  <c r="E65" i="13"/>
  <c r="N65" i="13" s="1"/>
  <c r="D66" i="13"/>
  <c r="B66" i="13"/>
  <c r="C67" i="13"/>
  <c r="C67" i="12"/>
  <c r="B66" i="12"/>
  <c r="D66" i="12"/>
  <c r="M65" i="12"/>
  <c r="E65" i="12"/>
  <c r="N65" i="12" s="1"/>
  <c r="M66" i="13" l="1"/>
  <c r="E66" i="13"/>
  <c r="N66" i="13" s="1"/>
  <c r="E66" i="12"/>
  <c r="N66" i="12" s="1"/>
  <c r="M66" i="12"/>
  <c r="B67" i="12"/>
  <c r="D67" i="12"/>
  <c r="C68" i="12"/>
  <c r="B67" i="13"/>
  <c r="C68" i="13"/>
  <c r="D67" i="13"/>
  <c r="C69" i="12" l="1"/>
  <c r="B68" i="12"/>
  <c r="D68" i="12"/>
  <c r="M67" i="13"/>
  <c r="E67" i="13"/>
  <c r="N67" i="13" s="1"/>
  <c r="M67" i="12"/>
  <c r="E67" i="12"/>
  <c r="N67" i="12" s="1"/>
  <c r="D68" i="13"/>
  <c r="B68" i="13"/>
  <c r="C69" i="13"/>
  <c r="E68" i="12" l="1"/>
  <c r="N68" i="12" s="1"/>
  <c r="M68" i="12"/>
  <c r="M68" i="13"/>
  <c r="E68" i="13"/>
  <c r="N68" i="13" s="1"/>
  <c r="B69" i="13"/>
  <c r="C70" i="13"/>
  <c r="D69" i="13"/>
  <c r="D69" i="12"/>
  <c r="B69" i="12"/>
  <c r="C70" i="12"/>
  <c r="M69" i="13" l="1"/>
  <c r="E69" i="13"/>
  <c r="N69" i="13" s="1"/>
  <c r="C71" i="12"/>
  <c r="D70" i="12"/>
  <c r="B70" i="12"/>
  <c r="D70" i="13"/>
  <c r="B70" i="13"/>
  <c r="C71" i="13"/>
  <c r="M69" i="12"/>
  <c r="E69" i="12"/>
  <c r="N69" i="12" s="1"/>
  <c r="E70" i="12" l="1"/>
  <c r="N70" i="12" s="1"/>
  <c r="M70" i="12"/>
  <c r="B71" i="13"/>
  <c r="C72" i="13"/>
  <c r="D71" i="13"/>
  <c r="C72" i="12"/>
  <c r="D71" i="12"/>
  <c r="B71" i="12"/>
  <c r="M70" i="13"/>
  <c r="E70" i="13"/>
  <c r="N70" i="13" s="1"/>
  <c r="C73" i="12" l="1"/>
  <c r="D72" i="12"/>
  <c r="B72" i="12"/>
  <c r="D72" i="13"/>
  <c r="B72" i="13"/>
  <c r="C73" i="13"/>
  <c r="E71" i="12"/>
  <c r="N71" i="12" s="1"/>
  <c r="M71" i="12"/>
  <c r="M71" i="13"/>
  <c r="E71" i="13"/>
  <c r="N71" i="13" s="1"/>
  <c r="M72" i="13" l="1"/>
  <c r="E72" i="13"/>
  <c r="N72" i="13" s="1"/>
  <c r="B73" i="13"/>
  <c r="C74" i="13"/>
  <c r="D73" i="13"/>
  <c r="E72" i="12"/>
  <c r="N72" i="12" s="1"/>
  <c r="M72" i="12"/>
  <c r="C74" i="12"/>
  <c r="D73" i="12"/>
  <c r="B73" i="12"/>
  <c r="D74" i="13" l="1"/>
  <c r="B74" i="13"/>
  <c r="C75" i="13"/>
  <c r="C75" i="12"/>
  <c r="B74" i="12"/>
  <c r="D74" i="12"/>
  <c r="E73" i="12"/>
  <c r="N73" i="12" s="1"/>
  <c r="M73" i="12"/>
  <c r="M73" i="13"/>
  <c r="E73" i="13"/>
  <c r="N73" i="13" s="1"/>
  <c r="B75" i="13" l="1"/>
  <c r="C76" i="13"/>
  <c r="D75" i="13"/>
  <c r="E74" i="12"/>
  <c r="N74" i="12" s="1"/>
  <c r="M74" i="12"/>
  <c r="B75" i="12"/>
  <c r="C76" i="12"/>
  <c r="D75" i="12"/>
  <c r="M74" i="13"/>
  <c r="E74" i="13"/>
  <c r="N74" i="13" s="1"/>
  <c r="C77" i="12" l="1"/>
  <c r="B76" i="12"/>
  <c r="D76" i="12"/>
  <c r="M75" i="13"/>
  <c r="E75" i="13"/>
  <c r="N75" i="13" s="1"/>
  <c r="M75" i="12"/>
  <c r="E75" i="12"/>
  <c r="N75" i="12" s="1"/>
  <c r="D76" i="13"/>
  <c r="B76" i="13"/>
  <c r="C77" i="13"/>
  <c r="M76" i="13" l="1"/>
  <c r="E76" i="13"/>
  <c r="N76" i="13" s="1"/>
  <c r="E76" i="12"/>
  <c r="N76" i="12" s="1"/>
  <c r="M76" i="12"/>
  <c r="B77" i="13"/>
  <c r="C78" i="13"/>
  <c r="D77" i="13"/>
  <c r="C78" i="12"/>
  <c r="B77" i="12"/>
  <c r="D77" i="12"/>
  <c r="M77" i="13" l="1"/>
  <c r="E77" i="13"/>
  <c r="N77" i="13" s="1"/>
  <c r="C79" i="12"/>
  <c r="D78" i="12"/>
  <c r="B78" i="12"/>
  <c r="M77" i="12"/>
  <c r="E77" i="12"/>
  <c r="N77" i="12" s="1"/>
  <c r="D78" i="13"/>
  <c r="B78" i="13"/>
  <c r="C79" i="13"/>
  <c r="E78" i="12" l="1"/>
  <c r="N78" i="12" s="1"/>
  <c r="M78" i="12"/>
  <c r="M78" i="13"/>
  <c r="E78" i="13"/>
  <c r="N78" i="13" s="1"/>
  <c r="C80" i="12"/>
  <c r="D79" i="12"/>
  <c r="B79" i="12"/>
  <c r="B79" i="13"/>
  <c r="C80" i="13"/>
  <c r="D79" i="13"/>
  <c r="M79" i="13" l="1"/>
  <c r="E79" i="13"/>
  <c r="N79" i="13" s="1"/>
  <c r="E79" i="12"/>
  <c r="N79" i="12" s="1"/>
  <c r="M79" i="12"/>
  <c r="D80" i="13"/>
  <c r="B80" i="13"/>
  <c r="C81" i="13"/>
  <c r="C81" i="12"/>
  <c r="D80" i="12"/>
  <c r="B80" i="12"/>
  <c r="C82" i="12" l="1"/>
  <c r="D81" i="12"/>
  <c r="B81" i="12"/>
  <c r="B81" i="13"/>
  <c r="C82" i="13"/>
  <c r="D81" i="13"/>
  <c r="E80" i="12"/>
  <c r="N80" i="12" s="1"/>
  <c r="M80" i="12"/>
  <c r="M80" i="13"/>
  <c r="E80" i="13"/>
  <c r="N80" i="13" s="1"/>
  <c r="M81" i="12" l="1"/>
  <c r="E81" i="12"/>
  <c r="N81" i="12" s="1"/>
  <c r="M81" i="13"/>
  <c r="E81" i="13"/>
  <c r="N81" i="13" s="1"/>
  <c r="D82" i="13"/>
  <c r="B82" i="13"/>
  <c r="C83" i="13"/>
  <c r="C83" i="12"/>
  <c r="B82" i="12"/>
  <c r="D82" i="12"/>
  <c r="B83" i="12" l="1"/>
  <c r="C84" i="12"/>
  <c r="D83" i="12"/>
  <c r="E82" i="12"/>
  <c r="N82" i="12" s="1"/>
  <c r="M82" i="12"/>
  <c r="B83" i="13"/>
  <c r="C84" i="13"/>
  <c r="D83" i="13"/>
  <c r="M82" i="13"/>
  <c r="E82" i="13"/>
  <c r="N82" i="13" s="1"/>
  <c r="M83" i="13" l="1"/>
  <c r="E83" i="13"/>
  <c r="N83" i="13" s="1"/>
  <c r="M83" i="12"/>
  <c r="E83" i="12"/>
  <c r="N83" i="12" s="1"/>
  <c r="C85" i="12"/>
  <c r="B84" i="12"/>
  <c r="D84" i="12"/>
  <c r="D84" i="13"/>
  <c r="B84" i="13"/>
  <c r="C85" i="13"/>
  <c r="M84" i="13" l="1"/>
  <c r="E84" i="13"/>
  <c r="N84" i="13" s="1"/>
  <c r="E84" i="12"/>
  <c r="N84" i="12" s="1"/>
  <c r="M84" i="12"/>
  <c r="B85" i="13"/>
  <c r="C86" i="13"/>
  <c r="D85" i="13"/>
  <c r="D85" i="12"/>
  <c r="B85" i="12"/>
  <c r="C86" i="12"/>
  <c r="M85" i="12" l="1"/>
  <c r="E85" i="12"/>
  <c r="N85" i="12" s="1"/>
  <c r="M85" i="13"/>
  <c r="E85" i="13"/>
  <c r="N85" i="13" s="1"/>
  <c r="C87" i="12"/>
  <c r="D86" i="12"/>
  <c r="B86" i="12"/>
  <c r="D86" i="13"/>
  <c r="B86" i="13"/>
  <c r="C87" i="13"/>
  <c r="M86" i="13" l="1"/>
  <c r="E86" i="13"/>
  <c r="N86" i="13" s="1"/>
  <c r="B87" i="13"/>
  <c r="C88" i="13"/>
  <c r="D87" i="13"/>
  <c r="E86" i="12"/>
  <c r="N86" i="12" s="1"/>
  <c r="M86" i="12"/>
  <c r="C88" i="12"/>
  <c r="D87" i="12"/>
  <c r="B87" i="12"/>
  <c r="C89" i="12" l="1"/>
  <c r="D88" i="12"/>
  <c r="B88" i="12"/>
  <c r="D88" i="13"/>
  <c r="B88" i="13"/>
  <c r="C89" i="13"/>
  <c r="E87" i="12"/>
  <c r="N87" i="12" s="1"/>
  <c r="M87" i="12"/>
  <c r="M87" i="13"/>
  <c r="E87" i="13"/>
  <c r="N87" i="13" s="1"/>
  <c r="M88" i="13" l="1"/>
  <c r="E88" i="13"/>
  <c r="N88" i="13" s="1"/>
  <c r="B89" i="13"/>
  <c r="C90" i="13"/>
  <c r="D89" i="13"/>
  <c r="E88" i="12"/>
  <c r="N88" i="12" s="1"/>
  <c r="M88" i="12"/>
  <c r="C90" i="12"/>
  <c r="D89" i="12"/>
  <c r="B89" i="12"/>
  <c r="C91" i="12" l="1"/>
  <c r="B90" i="12"/>
  <c r="D90" i="12"/>
  <c r="C91" i="13"/>
  <c r="D90" i="13"/>
  <c r="B90" i="13"/>
  <c r="M89" i="12"/>
  <c r="E89" i="12"/>
  <c r="N89" i="12" s="1"/>
  <c r="M89" i="13"/>
  <c r="E89" i="13"/>
  <c r="N89" i="13" s="1"/>
  <c r="E90" i="12" l="1"/>
  <c r="N90" i="12" s="1"/>
  <c r="M90" i="12"/>
  <c r="C92" i="13"/>
  <c r="D91" i="13"/>
  <c r="B91" i="13"/>
  <c r="E90" i="13"/>
  <c r="N90" i="13" s="1"/>
  <c r="M90" i="13"/>
  <c r="B91" i="12"/>
  <c r="D91" i="12"/>
  <c r="C92" i="12"/>
  <c r="C93" i="13" l="1"/>
  <c r="B92" i="13"/>
  <c r="D92" i="13"/>
  <c r="C93" i="12"/>
  <c r="B92" i="12"/>
  <c r="D92" i="12"/>
  <c r="M91" i="13"/>
  <c r="E91" i="13"/>
  <c r="N91" i="13" s="1"/>
  <c r="M91" i="12"/>
  <c r="E91" i="12"/>
  <c r="N91" i="12" s="1"/>
  <c r="C94" i="12" l="1"/>
  <c r="D93" i="12"/>
  <c r="B93" i="12"/>
  <c r="E92" i="13"/>
  <c r="N92" i="13" s="1"/>
  <c r="M92" i="13"/>
  <c r="E92" i="12"/>
  <c r="N92" i="12" s="1"/>
  <c r="M92" i="12"/>
  <c r="B93" i="13"/>
  <c r="D93" i="13"/>
  <c r="C94" i="13"/>
  <c r="C95" i="13" l="1"/>
  <c r="B94" i="13"/>
  <c r="D94" i="13"/>
  <c r="M93" i="12"/>
  <c r="E93" i="12"/>
  <c r="N93" i="12" s="1"/>
  <c r="M93" i="13"/>
  <c r="E93" i="13"/>
  <c r="N93" i="13" s="1"/>
  <c r="C95" i="12"/>
  <c r="D94" i="12"/>
  <c r="B94" i="12"/>
  <c r="E94" i="13" l="1"/>
  <c r="N94" i="13" s="1"/>
  <c r="M94" i="13"/>
  <c r="C96" i="12"/>
  <c r="D95" i="12"/>
  <c r="B95" i="12"/>
  <c r="E94" i="12"/>
  <c r="N94" i="12" s="1"/>
  <c r="M94" i="12"/>
  <c r="D95" i="13"/>
  <c r="B95" i="13"/>
  <c r="C96" i="13"/>
  <c r="E95" i="12" l="1"/>
  <c r="N95" i="12" s="1"/>
  <c r="M95" i="12"/>
  <c r="C97" i="12"/>
  <c r="D96" i="12"/>
  <c r="B96" i="12"/>
  <c r="M95" i="13"/>
  <c r="E95" i="13"/>
  <c r="N95" i="13" s="1"/>
  <c r="C97" i="13"/>
  <c r="D96" i="13"/>
  <c r="B96" i="13"/>
  <c r="C98" i="12" l="1"/>
  <c r="D97" i="12"/>
  <c r="B97" i="12"/>
  <c r="C98" i="13"/>
  <c r="D97" i="13"/>
  <c r="B97" i="13"/>
  <c r="E96" i="12"/>
  <c r="N96" i="12" s="1"/>
  <c r="M96" i="12"/>
  <c r="E96" i="13"/>
  <c r="N96" i="13" s="1"/>
  <c r="M96" i="13"/>
  <c r="C99" i="13" l="1"/>
  <c r="D98" i="13"/>
  <c r="B98" i="13"/>
  <c r="M97" i="12"/>
  <c r="E97" i="12"/>
  <c r="N97" i="12" s="1"/>
  <c r="E97" i="13"/>
  <c r="N97" i="13" s="1"/>
  <c r="M97" i="13"/>
  <c r="C99" i="12"/>
  <c r="B98" i="12"/>
  <c r="D98" i="12"/>
  <c r="E98" i="12" l="1"/>
  <c r="N98" i="12" s="1"/>
  <c r="M98" i="12"/>
  <c r="E98" i="13"/>
  <c r="N98" i="13" s="1"/>
  <c r="M98" i="13"/>
  <c r="B99" i="12"/>
  <c r="D99" i="12"/>
  <c r="C100" i="12"/>
  <c r="C100" i="13"/>
  <c r="D99" i="13"/>
  <c r="B99" i="13"/>
  <c r="C101" i="12" l="1"/>
  <c r="B100" i="12"/>
  <c r="D100" i="12"/>
  <c r="M99" i="12"/>
  <c r="E99" i="12"/>
  <c r="N99" i="12" s="1"/>
  <c r="C101" i="13"/>
  <c r="B100" i="13"/>
  <c r="D100" i="13"/>
  <c r="M99" i="13"/>
  <c r="E99" i="13"/>
  <c r="N99" i="13" s="1"/>
  <c r="E100" i="13" l="1"/>
  <c r="N100" i="13" s="1"/>
  <c r="M100" i="13"/>
  <c r="E100" i="12"/>
  <c r="N100" i="12" s="1"/>
  <c r="M100" i="12"/>
  <c r="B101" i="13"/>
  <c r="C102" i="13"/>
  <c r="D101" i="13"/>
  <c r="B101" i="12"/>
  <c r="C102" i="12"/>
  <c r="D101" i="12"/>
  <c r="M101" i="13" l="1"/>
  <c r="E101" i="13"/>
  <c r="N101" i="13" s="1"/>
  <c r="M101" i="12"/>
  <c r="E101" i="12"/>
  <c r="N101" i="12" s="1"/>
  <c r="C103" i="13"/>
  <c r="B102" i="13"/>
  <c r="D102" i="13"/>
  <c r="C103" i="12"/>
  <c r="B102" i="12"/>
  <c r="D102" i="12"/>
  <c r="C104" i="12" l="1"/>
  <c r="D103" i="12"/>
  <c r="B103" i="12"/>
  <c r="E102" i="13"/>
  <c r="N102" i="13" s="1"/>
  <c r="M102" i="13"/>
  <c r="E102" i="12"/>
  <c r="N102" i="12" s="1"/>
  <c r="M102" i="12"/>
  <c r="C104" i="13"/>
  <c r="D103" i="13"/>
  <c r="B103" i="13"/>
  <c r="C105" i="13" l="1"/>
  <c r="D104" i="13"/>
  <c r="B104" i="13"/>
  <c r="M103" i="12"/>
  <c r="E103" i="12"/>
  <c r="N103" i="12" s="1"/>
  <c r="M103" i="13"/>
  <c r="E103" i="13"/>
  <c r="N103" i="13" s="1"/>
  <c r="C105" i="12"/>
  <c r="D104" i="12"/>
  <c r="B104" i="12"/>
  <c r="C106" i="12" l="1"/>
  <c r="D105" i="12"/>
  <c r="B105" i="12"/>
  <c r="E104" i="13"/>
  <c r="N104" i="13" s="1"/>
  <c r="M104" i="13"/>
  <c r="E104" i="12"/>
  <c r="N104" i="12" s="1"/>
  <c r="M104" i="12"/>
  <c r="C106" i="13"/>
  <c r="D105" i="13"/>
  <c r="B105" i="13"/>
  <c r="C107" i="13" l="1"/>
  <c r="D106" i="13"/>
  <c r="B106" i="13"/>
  <c r="E105" i="12"/>
  <c r="N105" i="12" s="1"/>
  <c r="M105" i="12"/>
  <c r="E105" i="13"/>
  <c r="N105" i="13" s="1"/>
  <c r="M105" i="13"/>
  <c r="C107" i="12"/>
  <c r="D106" i="12"/>
  <c r="B106" i="12"/>
  <c r="C108" i="12" l="1"/>
  <c r="D107" i="12"/>
  <c r="B107" i="12"/>
  <c r="E106" i="13"/>
  <c r="N106" i="13" s="1"/>
  <c r="M106" i="13"/>
  <c r="E106" i="12"/>
  <c r="N106" i="12" s="1"/>
  <c r="M106" i="12"/>
  <c r="C108" i="13"/>
  <c r="D107" i="13"/>
  <c r="B107" i="13"/>
  <c r="C109" i="13" l="1"/>
  <c r="B108" i="13"/>
  <c r="D108" i="13"/>
  <c r="M107" i="12"/>
  <c r="E107" i="12"/>
  <c r="N107" i="12" s="1"/>
  <c r="M107" i="13"/>
  <c r="E107" i="13"/>
  <c r="N107" i="13" s="1"/>
  <c r="C109" i="12"/>
  <c r="B108" i="12"/>
  <c r="D108" i="12"/>
  <c r="E108" i="13" l="1"/>
  <c r="N108" i="13" s="1"/>
  <c r="M108" i="13"/>
  <c r="B109" i="12"/>
  <c r="D109" i="12"/>
  <c r="C110" i="12"/>
  <c r="E108" i="12"/>
  <c r="N108" i="12" s="1"/>
  <c r="M108" i="12"/>
  <c r="B109" i="13"/>
  <c r="D109" i="13"/>
  <c r="C110" i="13"/>
  <c r="M109" i="12" l="1"/>
  <c r="E109" i="12"/>
  <c r="N109" i="12" s="1"/>
  <c r="C111" i="13"/>
  <c r="B110" i="13"/>
  <c r="D110" i="13"/>
  <c r="M109" i="13"/>
  <c r="E109" i="13"/>
  <c r="N109" i="13" s="1"/>
  <c r="C111" i="12"/>
  <c r="B110" i="12"/>
  <c r="D110" i="12"/>
  <c r="D111" i="13" l="1"/>
  <c r="B111" i="13"/>
  <c r="C112" i="13"/>
  <c r="C112" i="12"/>
  <c r="D111" i="12"/>
  <c r="B111" i="12"/>
  <c r="E110" i="12"/>
  <c r="N110" i="12" s="1"/>
  <c r="M110" i="12"/>
  <c r="E110" i="13"/>
  <c r="N110" i="13" s="1"/>
  <c r="M110" i="13"/>
  <c r="C113" i="12" l="1"/>
  <c r="D112" i="12"/>
  <c r="B112" i="12"/>
  <c r="C113" i="13"/>
  <c r="D112" i="13"/>
  <c r="B112" i="13"/>
  <c r="M111" i="12"/>
  <c r="E111" i="12"/>
  <c r="N111" i="12" s="1"/>
  <c r="M111" i="13"/>
  <c r="E111" i="13"/>
  <c r="N111" i="13" s="1"/>
  <c r="C114" i="13" l="1"/>
  <c r="D113" i="13"/>
  <c r="B113" i="13"/>
  <c r="E112" i="12"/>
  <c r="N112" i="12" s="1"/>
  <c r="M112" i="12"/>
  <c r="E112" i="13"/>
  <c r="N112" i="13" s="1"/>
  <c r="M112" i="13"/>
  <c r="C114" i="12"/>
  <c r="D113" i="12"/>
  <c r="B113" i="12"/>
  <c r="C115" i="12" l="1"/>
  <c r="D114" i="12"/>
  <c r="B114" i="12"/>
  <c r="E113" i="13"/>
  <c r="N113" i="13" s="1"/>
  <c r="M113" i="13"/>
  <c r="E113" i="12"/>
  <c r="N113" i="12" s="1"/>
  <c r="M113" i="12"/>
  <c r="C115" i="13"/>
  <c r="D114" i="13"/>
  <c r="B114" i="13"/>
  <c r="C116" i="13" l="1"/>
  <c r="D115" i="13"/>
  <c r="B115" i="13"/>
  <c r="E114" i="12"/>
  <c r="N114" i="12" s="1"/>
  <c r="M114" i="12"/>
  <c r="E114" i="13"/>
  <c r="N114" i="13" s="1"/>
  <c r="M114" i="13"/>
  <c r="C116" i="12"/>
  <c r="D115" i="12"/>
  <c r="B115" i="12"/>
  <c r="M115" i="13" l="1"/>
  <c r="E115" i="13"/>
  <c r="N115" i="13" s="1"/>
  <c r="C117" i="12"/>
  <c r="B116" i="12"/>
  <c r="D116" i="12"/>
  <c r="M115" i="12"/>
  <c r="E115" i="12"/>
  <c r="N115" i="12" s="1"/>
  <c r="C117" i="13"/>
  <c r="B116" i="13"/>
  <c r="D116" i="13"/>
  <c r="B117" i="12" l="1"/>
  <c r="D117" i="12"/>
  <c r="C118" i="12"/>
  <c r="E116" i="13"/>
  <c r="N116" i="13" s="1"/>
  <c r="M116" i="13"/>
  <c r="B117" i="13"/>
  <c r="C118" i="13"/>
  <c r="D117" i="13"/>
  <c r="E116" i="12"/>
  <c r="N116" i="12" s="1"/>
  <c r="M116" i="12"/>
  <c r="C119" i="13" l="1"/>
  <c r="B118" i="13"/>
  <c r="D118" i="13"/>
  <c r="C119" i="12"/>
  <c r="B118" i="12"/>
  <c r="D118" i="12"/>
  <c r="M117" i="13"/>
  <c r="E117" i="13"/>
  <c r="N117" i="13" s="1"/>
  <c r="M117" i="12"/>
  <c r="E117" i="12"/>
  <c r="N117" i="12" s="1"/>
  <c r="E118" i="13" l="1"/>
  <c r="N118" i="13" s="1"/>
  <c r="M118" i="13"/>
  <c r="C120" i="12"/>
  <c r="D119" i="12"/>
  <c r="B119" i="12"/>
  <c r="E118" i="12"/>
  <c r="N118" i="12" s="1"/>
  <c r="M118" i="12"/>
  <c r="C120" i="13"/>
  <c r="D119" i="13"/>
  <c r="B119" i="13"/>
  <c r="M119" i="12" l="1"/>
  <c r="E119" i="12"/>
  <c r="N119" i="12" s="1"/>
  <c r="C121" i="12"/>
  <c r="D120" i="12"/>
  <c r="B120" i="12"/>
  <c r="C121" i="13"/>
  <c r="D120" i="13"/>
  <c r="B120" i="13"/>
  <c r="M119" i="13"/>
  <c r="E119" i="13"/>
  <c r="N119" i="13" s="1"/>
  <c r="E120" i="13" l="1"/>
  <c r="N120" i="13" s="1"/>
  <c r="M120" i="13"/>
  <c r="C122" i="12"/>
  <c r="D121" i="12"/>
  <c r="B121" i="12"/>
  <c r="E120" i="12"/>
  <c r="N120" i="12" s="1"/>
  <c r="M120" i="12"/>
  <c r="C122" i="13"/>
  <c r="D121" i="13"/>
  <c r="B121" i="13"/>
  <c r="E121" i="12" l="1"/>
  <c r="N121" i="12" s="1"/>
  <c r="M121" i="12"/>
  <c r="C123" i="12"/>
  <c r="D122" i="12"/>
  <c r="B122" i="12"/>
  <c r="C123" i="13"/>
  <c r="D122" i="13"/>
  <c r="B122" i="13"/>
  <c r="E121" i="13"/>
  <c r="N121" i="13" s="1"/>
  <c r="M121" i="13"/>
  <c r="E122" i="13" l="1"/>
  <c r="N122" i="13" s="1"/>
  <c r="M122" i="13"/>
  <c r="C124" i="12"/>
  <c r="D123" i="12"/>
  <c r="B123" i="12"/>
  <c r="E122" i="12"/>
  <c r="N122" i="12" s="1"/>
  <c r="M122" i="12"/>
  <c r="C124" i="13"/>
  <c r="D123" i="13"/>
  <c r="B123" i="13"/>
  <c r="C125" i="12" l="1"/>
  <c r="B124" i="12"/>
  <c r="D124" i="12"/>
  <c r="C125" i="13"/>
  <c r="B124" i="13"/>
  <c r="D124" i="13"/>
  <c r="M123" i="12"/>
  <c r="E123" i="12"/>
  <c r="N123" i="12" s="1"/>
  <c r="M123" i="13"/>
  <c r="E123" i="13"/>
  <c r="N123" i="13" s="1"/>
  <c r="B125" i="13" l="1"/>
  <c r="D125" i="13"/>
  <c r="C126" i="13"/>
  <c r="E124" i="12"/>
  <c r="N124" i="12" s="1"/>
  <c r="M124" i="12"/>
  <c r="E124" i="13"/>
  <c r="N124" i="13" s="1"/>
  <c r="M124" i="13"/>
  <c r="B125" i="12"/>
  <c r="C126" i="12"/>
  <c r="D125" i="12"/>
  <c r="C127" i="13" l="1"/>
  <c r="B126" i="13"/>
  <c r="D126" i="13"/>
  <c r="M125" i="13"/>
  <c r="E125" i="13"/>
  <c r="N125" i="13" s="1"/>
  <c r="M125" i="12"/>
  <c r="E125" i="12"/>
  <c r="N125" i="12" s="1"/>
  <c r="C127" i="12"/>
  <c r="B126" i="12"/>
  <c r="D126" i="12"/>
  <c r="C128" i="12" l="1"/>
  <c r="D127" i="12"/>
  <c r="B127" i="12"/>
  <c r="E126" i="13"/>
  <c r="N126" i="13" s="1"/>
  <c r="M126" i="13"/>
  <c r="E126" i="12"/>
  <c r="N126" i="12" s="1"/>
  <c r="M126" i="12"/>
  <c r="D127" i="13"/>
  <c r="B127" i="13"/>
  <c r="C128" i="13"/>
  <c r="M127" i="13" l="1"/>
  <c r="E127" i="13"/>
  <c r="N127" i="13" s="1"/>
  <c r="C129" i="13"/>
  <c r="D128" i="13"/>
  <c r="B128" i="13"/>
  <c r="M127" i="12"/>
  <c r="E127" i="12"/>
  <c r="N127" i="12" s="1"/>
  <c r="C129" i="12"/>
  <c r="D128" i="12"/>
  <c r="B128" i="12"/>
  <c r="C130" i="13" l="1"/>
  <c r="D129" i="13"/>
  <c r="B129" i="13"/>
  <c r="C130" i="12"/>
  <c r="D129" i="12"/>
  <c r="B129" i="12"/>
  <c r="E128" i="13"/>
  <c r="N128" i="13" s="1"/>
  <c r="M128" i="13"/>
  <c r="E128" i="12"/>
  <c r="N128" i="12" s="1"/>
  <c r="M128" i="12"/>
  <c r="E129" i="13" l="1"/>
  <c r="N129" i="13" s="1"/>
  <c r="M129" i="13"/>
  <c r="C131" i="12"/>
  <c r="D130" i="12"/>
  <c r="B130" i="12"/>
  <c r="E129" i="12"/>
  <c r="N129" i="12" s="1"/>
  <c r="M129" i="12"/>
  <c r="C131" i="13"/>
  <c r="D130" i="13"/>
  <c r="B130" i="13"/>
  <c r="C132" i="12" l="1"/>
  <c r="D131" i="12"/>
  <c r="B131" i="12"/>
  <c r="C132" i="13"/>
  <c r="D131" i="13"/>
  <c r="B131" i="13"/>
  <c r="E130" i="12"/>
  <c r="N130" i="12" s="1"/>
  <c r="M130" i="12"/>
  <c r="E130" i="13"/>
  <c r="N130" i="13" s="1"/>
  <c r="M130" i="13"/>
  <c r="C133" i="13" l="1"/>
  <c r="B132" i="13"/>
  <c r="D132" i="13"/>
  <c r="M131" i="12"/>
  <c r="E131" i="12"/>
  <c r="N131" i="12" s="1"/>
  <c r="M131" i="13"/>
  <c r="E131" i="13"/>
  <c r="N131" i="13" s="1"/>
  <c r="C133" i="12"/>
  <c r="B132" i="12"/>
  <c r="D132" i="12"/>
  <c r="E132" i="13" l="1"/>
  <c r="N132" i="13" s="1"/>
  <c r="M132" i="13"/>
  <c r="B133" i="12"/>
  <c r="C134" i="12"/>
  <c r="D133" i="12"/>
  <c r="E132" i="12"/>
  <c r="N132" i="12" s="1"/>
  <c r="M132" i="12"/>
  <c r="B133" i="13"/>
  <c r="C134" i="13"/>
  <c r="D133" i="13"/>
  <c r="M133" i="13" l="1"/>
  <c r="E133" i="13"/>
  <c r="N133" i="13" s="1"/>
  <c r="C135" i="12"/>
  <c r="B134" i="12"/>
  <c r="D134" i="12"/>
  <c r="C135" i="13"/>
  <c r="B134" i="13"/>
  <c r="D134" i="13"/>
  <c r="M133" i="12"/>
  <c r="E133" i="12"/>
  <c r="N133" i="12" s="1"/>
  <c r="E134" i="13" l="1"/>
  <c r="N134" i="13" s="1"/>
  <c r="M134" i="13"/>
  <c r="C136" i="12"/>
  <c r="D135" i="12"/>
  <c r="B135" i="12"/>
  <c r="C136" i="13"/>
  <c r="D135" i="13"/>
  <c r="B135" i="13"/>
  <c r="E134" i="12"/>
  <c r="N134" i="12" s="1"/>
  <c r="M134" i="12"/>
  <c r="M135" i="13" l="1"/>
  <c r="E135" i="13"/>
  <c r="N135" i="13" s="1"/>
  <c r="C137" i="12"/>
  <c r="D136" i="12"/>
  <c r="B136" i="12"/>
  <c r="M135" i="12"/>
  <c r="E135" i="12"/>
  <c r="N135" i="12" s="1"/>
  <c r="C137" i="13"/>
  <c r="D136" i="13"/>
  <c r="B136" i="13"/>
  <c r="C138" i="12" l="1"/>
  <c r="D137" i="12"/>
  <c r="B137" i="12"/>
  <c r="E136" i="12"/>
  <c r="N136" i="12" s="1"/>
  <c r="M136" i="12"/>
  <c r="C138" i="13"/>
  <c r="D137" i="13"/>
  <c r="B137" i="13"/>
  <c r="E136" i="13"/>
  <c r="N136" i="13" s="1"/>
  <c r="M136" i="13"/>
  <c r="E137" i="13" l="1"/>
  <c r="N137" i="13" s="1"/>
  <c r="M137" i="13"/>
  <c r="E137" i="12"/>
  <c r="N137" i="12" s="1"/>
  <c r="M137" i="12"/>
  <c r="C139" i="13"/>
  <c r="D138" i="13"/>
  <c r="B138" i="13"/>
  <c r="C139" i="12"/>
  <c r="D138" i="12"/>
  <c r="B138" i="12"/>
  <c r="C140" i="13" l="1"/>
  <c r="D139" i="13"/>
  <c r="B139" i="13"/>
  <c r="C140" i="12"/>
  <c r="D139" i="12"/>
  <c r="B139" i="12"/>
  <c r="E138" i="12"/>
  <c r="N138" i="12" s="1"/>
  <c r="M138" i="12"/>
  <c r="E138" i="13"/>
  <c r="N138" i="13" s="1"/>
  <c r="M138" i="13"/>
  <c r="C141" i="12" l="1"/>
  <c r="B140" i="12"/>
  <c r="D140" i="12"/>
  <c r="M139" i="13"/>
  <c r="E139" i="13"/>
  <c r="N139" i="13" s="1"/>
  <c r="M139" i="12"/>
  <c r="E139" i="12"/>
  <c r="N139" i="12" s="1"/>
  <c r="C141" i="13"/>
  <c r="B140" i="13"/>
  <c r="D140" i="13"/>
  <c r="B141" i="13" l="1"/>
  <c r="D141" i="13"/>
  <c r="C142" i="13"/>
  <c r="E140" i="12"/>
  <c r="N140" i="12" s="1"/>
  <c r="M140" i="12"/>
  <c r="E140" i="13"/>
  <c r="N140" i="13" s="1"/>
  <c r="M140" i="13"/>
  <c r="B141" i="12"/>
  <c r="D141" i="12"/>
  <c r="C142" i="12"/>
  <c r="C143" i="13" l="1"/>
  <c r="B142" i="13"/>
  <c r="D142" i="13"/>
  <c r="C143" i="12"/>
  <c r="B142" i="12"/>
  <c r="D142" i="12"/>
  <c r="M141" i="13"/>
  <c r="E141" i="13"/>
  <c r="N141" i="13" s="1"/>
  <c r="M141" i="12"/>
  <c r="E141" i="12"/>
  <c r="N141" i="12" s="1"/>
  <c r="E142" i="13" l="1"/>
  <c r="N142" i="13" s="1"/>
  <c r="M142" i="13"/>
  <c r="C144" i="12"/>
  <c r="D143" i="12"/>
  <c r="B143" i="12"/>
  <c r="E142" i="12"/>
  <c r="N142" i="12" s="1"/>
  <c r="M142" i="12"/>
  <c r="D143" i="13"/>
  <c r="B143" i="13"/>
  <c r="C144" i="13"/>
  <c r="C145" i="12" l="1"/>
  <c r="D144" i="12"/>
  <c r="B144" i="12"/>
  <c r="M143" i="13"/>
  <c r="E143" i="13"/>
  <c r="N143" i="13" s="1"/>
  <c r="M143" i="12"/>
  <c r="E143" i="12"/>
  <c r="N143" i="12" s="1"/>
  <c r="C145" i="13"/>
  <c r="D144" i="13"/>
  <c r="B144" i="13"/>
  <c r="E144" i="12" l="1"/>
  <c r="N144" i="12" s="1"/>
  <c r="M144" i="12"/>
  <c r="C146" i="13"/>
  <c r="D145" i="13"/>
  <c r="B145" i="13"/>
  <c r="E144" i="13"/>
  <c r="N144" i="13" s="1"/>
  <c r="M144" i="13"/>
  <c r="C146" i="12"/>
  <c r="D145" i="12"/>
  <c r="B145" i="12"/>
  <c r="E145" i="13" l="1"/>
  <c r="N145" i="13" s="1"/>
  <c r="M145" i="13"/>
  <c r="C147" i="13"/>
  <c r="D146" i="13"/>
  <c r="B146" i="13"/>
  <c r="C147" i="12"/>
  <c r="D146" i="12"/>
  <c r="B146" i="12"/>
  <c r="E145" i="12"/>
  <c r="N145" i="12" s="1"/>
  <c r="M145" i="12"/>
  <c r="E146" i="12" l="1"/>
  <c r="N146" i="12" s="1"/>
  <c r="M146" i="12"/>
  <c r="C148" i="13"/>
  <c r="D147" i="13"/>
  <c r="B147" i="13"/>
  <c r="E146" i="13"/>
  <c r="N146" i="13" s="1"/>
  <c r="M146" i="13"/>
  <c r="C148" i="12"/>
  <c r="D147" i="12"/>
  <c r="B147" i="12"/>
  <c r="C149" i="13" l="1"/>
  <c r="B148" i="13"/>
  <c r="D148" i="13"/>
  <c r="C149" i="12"/>
  <c r="B148" i="12"/>
  <c r="D148" i="12"/>
  <c r="M147" i="13"/>
  <c r="E147" i="13"/>
  <c r="N147" i="13" s="1"/>
  <c r="M147" i="12"/>
  <c r="E147" i="12"/>
  <c r="N147" i="12" s="1"/>
  <c r="E148" i="13" l="1"/>
  <c r="N148" i="13" s="1"/>
  <c r="M148" i="13"/>
  <c r="E148" i="12"/>
  <c r="N148" i="12" s="1"/>
  <c r="M148" i="12"/>
  <c r="B149" i="12"/>
  <c r="C150" i="12"/>
  <c r="D149" i="12"/>
  <c r="B149" i="13"/>
  <c r="C150" i="13"/>
  <c r="D149" i="13"/>
  <c r="M149" i="12" l="1"/>
  <c r="E149" i="12"/>
  <c r="N149" i="12" s="1"/>
  <c r="C151" i="12"/>
  <c r="B150" i="12"/>
  <c r="D150" i="12"/>
  <c r="M149" i="13"/>
  <c r="E149" i="13"/>
  <c r="N149" i="13" s="1"/>
  <c r="C151" i="13"/>
  <c r="B150" i="13"/>
  <c r="D150" i="13"/>
  <c r="C152" i="12" l="1"/>
  <c r="D151" i="12"/>
  <c r="B151" i="12"/>
  <c r="C152" i="13"/>
  <c r="D151" i="13"/>
  <c r="B151" i="13"/>
  <c r="E150" i="13"/>
  <c r="N150" i="13" s="1"/>
  <c r="M150" i="13"/>
  <c r="E150" i="12"/>
  <c r="N150" i="12" s="1"/>
  <c r="M150" i="12"/>
  <c r="M151" i="12" l="1"/>
  <c r="E151" i="12"/>
  <c r="N151" i="12" s="1"/>
  <c r="C153" i="13"/>
  <c r="D152" i="13"/>
  <c r="B152" i="13"/>
  <c r="M151" i="13"/>
  <c r="E151" i="13"/>
  <c r="N151" i="13" s="1"/>
  <c r="C153" i="12"/>
  <c r="D152" i="12"/>
  <c r="B152" i="12"/>
  <c r="D153" i="12" l="1"/>
  <c r="B153" i="12"/>
  <c r="D153" i="13"/>
  <c r="B153" i="13"/>
  <c r="E152" i="13"/>
  <c r="N152" i="13" s="1"/>
  <c r="M152" i="13"/>
  <c r="E152" i="12"/>
  <c r="N152" i="12" s="1"/>
  <c r="M152" i="12"/>
  <c r="E153" i="13" l="1"/>
  <c r="N153" i="13" s="1"/>
  <c r="M153" i="13"/>
  <c r="E153" i="12"/>
  <c r="N153" i="12" s="1"/>
  <c r="M153" i="12"/>
</calcChain>
</file>

<file path=xl/comments1.xml><?xml version="1.0" encoding="utf-8"?>
<comments xmlns="http://schemas.openxmlformats.org/spreadsheetml/2006/main">
  <authors>
    <author/>
  </authors>
  <commentList>
    <comment ref="J4" authorId="0" shapeId="0">
      <text>
        <r>
          <rPr>
            <i/>
            <sz val="10"/>
            <rFont val="Arial"/>
            <family val="2"/>
            <charset val="204"/>
          </rPr>
          <t>Для международных соревнований — название международной организации;
для этапов Кубка РТС — РТС;
для региональных — название РО/региональной организации</t>
        </r>
      </text>
    </comment>
    <comment ref="E62" authorId="0" shapeId="0">
      <text>
        <r>
          <rPr>
            <sz val="10"/>
            <rFont val="Arial"/>
            <family val="2"/>
            <charset val="204"/>
          </rPr>
          <t>Данный порядок формирования прописан для турниров под общим руководством РТС. Для регионального турнира пункт прописывается согласно документам региональной организации</t>
        </r>
      </text>
    </comment>
    <comment ref="E64" authorId="0" shapeId="0">
      <text>
        <r>
          <rPr>
            <sz val="10"/>
            <rFont val="Arial"/>
            <family val="2"/>
            <charset val="204"/>
          </rPr>
          <t xml:space="preserve">Вместо </t>
        </r>
        <r>
          <rPr>
            <b/>
            <i/>
            <sz val="10"/>
            <rFont val="Arial"/>
            <family val="2"/>
            <charset val="204"/>
          </rPr>
          <t>(дата)</t>
        </r>
        <r>
          <rPr>
            <sz val="10"/>
            <rFont val="Arial"/>
            <family val="2"/>
            <charset val="204"/>
          </rPr>
          <t xml:space="preserve"> внести дату окончания према заявок на судейство, вместо </t>
        </r>
        <r>
          <rPr>
            <b/>
            <i/>
            <sz val="10"/>
            <rFont val="Arial"/>
            <family val="2"/>
            <charset val="204"/>
          </rPr>
          <t xml:space="preserve">(адрес почты) </t>
        </r>
        <r>
          <rPr>
            <sz val="10"/>
            <rFont val="Arial"/>
            <family val="2"/>
            <charset val="204"/>
          </rPr>
          <t xml:space="preserve">электронную почту, вместо </t>
        </r>
        <r>
          <rPr>
            <b/>
            <i/>
            <sz val="10"/>
            <rFont val="Arial"/>
            <family val="2"/>
            <charset val="204"/>
          </rPr>
          <t>(номер телефона)</t>
        </r>
        <r>
          <rPr>
            <sz val="10"/>
            <rFont val="Arial"/>
            <family val="2"/>
            <charset val="204"/>
          </rPr>
          <t xml:space="preserve"> телефон организатора</t>
        </r>
      </text>
    </comment>
    <comment ref="E85" authorId="0" shapeId="0">
      <text>
        <r>
          <rPr>
            <sz val="10"/>
            <rFont val="Arial"/>
            <family val="2"/>
            <charset val="204"/>
          </rPr>
          <t>Вместо (стоимость участия) внести все необходимые данные</t>
        </r>
      </text>
    </comment>
  </commentList>
</comments>
</file>

<file path=xl/sharedStrings.xml><?xml version="1.0" encoding="utf-8"?>
<sst xmlns="http://schemas.openxmlformats.org/spreadsheetml/2006/main" count="1792" uniqueCount="638">
  <si>
    <t>Пояснения к заполнению заявки на регистрацию и формирование положения соревнования</t>
  </si>
  <si>
    <t>Данная форма позволяет автоматизировать вышеуказанные процессы.</t>
  </si>
  <si>
    <t>Поля для внесения информации делятся на три типа:</t>
  </si>
  <si>
    <t>1. Поля требующие внесения определенной информации по шаблону: в самих полях серым курсивом показан формат или пример заполнения. Все эти поля обязательны к заполнению, за исключением данных о членах Главной судейской коллегии — если судей меньше, чем в форме, то лишние поля можно не заполнять</t>
  </si>
  <si>
    <t>2. Поля, в которых внесена типовая информация, которая при необходимости может быть дополнена.</t>
  </si>
  <si>
    <t xml:space="preserve">3. Поля, в которых требуется лишь проставить любой знак, например «+»: Эти поля используются для варианта «выбрано-не выбрано». ВНИМАНИЕ!!! В связи с использованием платформы EXCEL, для подтверждения выбора в данном поле внесенный знак «+» следует подтвердить нажатием клавиши «Enter» </t>
  </si>
  <si>
    <t>Для упрощения и ускорения процесса все листы защищены от непреднамеренного внесения данных, поэтому для перемещения от поля к полю лучше использовать кнопку «TAB» или «стрелки перемещения»</t>
  </si>
  <si>
    <t>1.  Начинаем с заполнения листа «Общие данные», где вносятся все основные данные по турниру</t>
  </si>
  <si>
    <t>2. Затем заполняются листы, в которых выбираются категории, по которым проводятся соревнования. Заполняем только листы, соответствующие Вашему соревнованию</t>
  </si>
  <si>
    <t>Листы для заполнения по порядку слева-направо:</t>
  </si>
  <si>
    <t>КлассРейт — заполняются данные только по соревнованиям в классификационно-рейтинговой форме</t>
  </si>
  <si>
    <t>Рейтинги пары</t>
  </si>
  <si>
    <t>Rising Stars</t>
  </si>
  <si>
    <t>Классы пары — данные по классификационным соревнованиям пар</t>
  </si>
  <si>
    <t>Рейтинги соло — заполняются данные только по соревнованиям солистов в рейтинговой форме</t>
  </si>
  <si>
    <t>Классы соло — данные по классификационным соревнованиям солистов</t>
  </si>
  <si>
    <t>ЧЕМПИОНАТЫ РТС — заполняется только в случае когда в рамках фестиваля проводятся Чемпионаты РТС по отдельным категориям (кроме команд)</t>
  </si>
  <si>
    <t>ПРОФЕССИОНАЛЫ РТС — заполняется для любых категорий Профессионалы в рамках фестиваля</t>
  </si>
  <si>
    <t>American Smooth — заполняется для соответствующего вида соревнований. (Примечание: В столбце возрастная категория необходимо внести название категории)</t>
  </si>
  <si>
    <t>3. В заключении заполнения формы создаем программу соревнования, следуя подсказкам на листах «Программа 1 дня», «Программа 2 дня». Обратите, пожалуйста, внимание, что на этих листах нельзя изменить список категорий участия, для этого необходимо вернуться к листам из п.2 и там добавить необходимую категорию. Обусловлено это тем, что на листах п.2 можно добавить только категории, которые соответствуют действующим Правилам РТС, и Вы не совершите ошибку с выбором категорий.</t>
  </si>
  <si>
    <t>Обращаем внимание, что при добавлении категории уже после начала формирования программы придется перепроверить актуальность расписания по отделениям, поэтому постарайтесь приступить к формированию программы только после окончательного формирования списка категорий!!!</t>
  </si>
  <si>
    <t>Если вы указали на листе «Общие данные» дату для второго дня турнира или поставили «+» напротив названия второго зала, то на листах программ будут доступны соответствующие таблицы для заполнения. Таблица для второго зала находится правее таблицы для основного зала на том же листе.</t>
  </si>
  <si>
    <t>Заявка на формирование положения соревнования и регистрации</t>
  </si>
  <si>
    <t>начало</t>
  </si>
  <si>
    <r>
      <rPr>
        <sz val="9"/>
        <rFont val="Arial"/>
        <family val="2"/>
        <charset val="1"/>
      </rPr>
      <t xml:space="preserve">конец
</t>
    </r>
    <r>
      <rPr>
        <i/>
        <sz val="7"/>
        <rFont val="Arial"/>
        <family val="2"/>
        <charset val="1"/>
      </rPr>
      <t>Для 2-х дневного</t>
    </r>
  </si>
  <si>
    <t>Дата проведения</t>
  </si>
  <si>
    <t xml:space="preserve">Организация осуществляющая общее руководство </t>
  </si>
  <si>
    <t>РТС</t>
  </si>
  <si>
    <t>Отметить «+» один вариант</t>
  </si>
  <si>
    <t xml:space="preserve">Статус  </t>
  </si>
  <si>
    <t>Региональное соревнование</t>
  </si>
  <si>
    <t>Категория турнира</t>
  </si>
  <si>
    <t>Межрегиональный Этап Кубка РТС</t>
  </si>
  <si>
    <t xml:space="preserve">(оставить одну) </t>
  </si>
  <si>
    <t>Всероссийский Этап Кубка РТС</t>
  </si>
  <si>
    <t>+</t>
  </si>
  <si>
    <t>A</t>
  </si>
  <si>
    <t>Международный Этап Кубка РТС</t>
  </si>
  <si>
    <t>B</t>
  </si>
  <si>
    <t>Отметить «+» если на фестивале проводятся соревнования соответствующего ранга</t>
  </si>
  <si>
    <t>C</t>
  </si>
  <si>
    <t xml:space="preserve">Ранг  </t>
  </si>
  <si>
    <t>Классификационное Первенство РО/региональной организации</t>
  </si>
  <si>
    <t>Чемпионат, Рейтинговое Первенство РО/региональной организации</t>
  </si>
  <si>
    <t xml:space="preserve">Название турнира без кавычек </t>
  </si>
  <si>
    <t>Место проведения соревнования</t>
  </si>
  <si>
    <t xml:space="preserve">Страна </t>
  </si>
  <si>
    <t>Россия</t>
  </si>
  <si>
    <t xml:space="preserve">Регион </t>
  </si>
  <si>
    <t>Москва</t>
  </si>
  <si>
    <t xml:space="preserve">Город </t>
  </si>
  <si>
    <t xml:space="preserve">Адрес </t>
  </si>
  <si>
    <t>Москва, 1-я Владимирская, 10 д</t>
  </si>
  <si>
    <t xml:space="preserve">Место </t>
  </si>
  <si>
    <t>ДС «Луч»</t>
  </si>
  <si>
    <t xml:space="preserve">Проезд </t>
  </si>
  <si>
    <t>ст.м. «Шоссе Энтузиастов», из стеклянных дверей направо, Тб 30, или МТ 30 до ост. «К-н Слава», идти по ул. Владимирская, направо во дворы за ДК «Прожектор»</t>
  </si>
  <si>
    <t>Организатор соревнования</t>
  </si>
  <si>
    <t xml:space="preserve">Клуб/организация </t>
  </si>
  <si>
    <t xml:space="preserve">Ответственное лицо </t>
  </si>
  <si>
    <t>Степанкина Анастасия</t>
  </si>
  <si>
    <t xml:space="preserve">Контактные данные </t>
  </si>
  <si>
    <t>Главная судейская коллегия</t>
  </si>
  <si>
    <t>Главный судья</t>
  </si>
  <si>
    <t>Печерников Андрей</t>
  </si>
  <si>
    <t>Фамилия Имя</t>
  </si>
  <si>
    <t>Заместитель главного судьи</t>
  </si>
  <si>
    <t>Михайлов Илья</t>
  </si>
  <si>
    <t>Заместитель главного судьи на правах организатора</t>
  </si>
  <si>
    <t>Главный секретарь</t>
  </si>
  <si>
    <t>Тимченко Анна</t>
  </si>
  <si>
    <t>Судейская коллегия</t>
  </si>
  <si>
    <t xml:space="preserve">Порядок формирования </t>
  </si>
  <si>
    <t>Судейская коллегия формируется по усмотрению организатора соревнований при согласовании с Председателем Коллегии судей (РТС), (прежде всего, из судей, имеющих право на судейство межрегиональных, всероссийских и международных турниров) в соответствии с Положением о квалификационных категориях представителей жюри (спортивных судьях) по бальным спортивным танцам Российского Танцевального Союза. Руководители региональных отделений, региональных организаций РТС, могут номинировать судей, при условии не менее пяти пар на одного судью от организации. Командировочные расходы по проезду и проживанию иногородних судей, номинированных от регионального отделения, региональной организации не более двух в один день соревнований по согласованию с организатором соревнований. В ином случае командировочные расходы за счёт командирующих организаций.</t>
  </si>
  <si>
    <t xml:space="preserve">Порядок согласования судей </t>
  </si>
  <si>
    <t xml:space="preserve">Дата заезда </t>
  </si>
  <si>
    <t xml:space="preserve">Дата отъезда </t>
  </si>
  <si>
    <t xml:space="preserve">Председатель счетной комиссии </t>
  </si>
  <si>
    <t>Шароватов Константин</t>
  </si>
  <si>
    <t>Заезд, проживание, предварительная регистрация участников</t>
  </si>
  <si>
    <t>Информация по размещению и бронированию гостиницы</t>
  </si>
  <si>
    <t xml:space="preserve">Заключительный день
Предварительной регистрации </t>
  </si>
  <si>
    <t xml:space="preserve">Регистрация на турнире за </t>
  </si>
  <si>
    <t>1,5 часа</t>
  </si>
  <si>
    <t>Прочие условия</t>
  </si>
  <si>
    <t>Финансовые условия</t>
  </si>
  <si>
    <t>Распределение по залам</t>
  </si>
  <si>
    <t>Название основного зала</t>
  </si>
  <si>
    <t>Название дополнительного зала</t>
  </si>
  <si>
    <t>Основной зал</t>
  </si>
  <si>
    <t>Дополнительный зал</t>
  </si>
  <si>
    <t xml:space="preserve">Форма проведения соревнования </t>
  </si>
  <si>
    <t>Классификационно-рейтинговая (пары)</t>
  </si>
  <si>
    <t xml:space="preserve">Поставить «+» если форма используется </t>
  </si>
  <si>
    <t>Заполните, пожалуйста, необходимые поля. Заполняться могут только поля с белым фоном!!!</t>
  </si>
  <si>
    <t>Возрастные категории</t>
  </si>
  <si>
    <t>Уточнение по статусу, рангу для категории</t>
  </si>
  <si>
    <t>ST</t>
  </si>
  <si>
    <t>День</t>
  </si>
  <si>
    <t>LA</t>
  </si>
  <si>
    <t>10 танцев</t>
  </si>
  <si>
    <t>(поле необязательно для заполнения)</t>
  </si>
  <si>
    <t>(+ если есть)</t>
  </si>
  <si>
    <t>(1 или 2)</t>
  </si>
  <si>
    <t>Ювеналы-1</t>
  </si>
  <si>
    <t>«E», «D»</t>
  </si>
  <si>
    <t>Ювеналы-2</t>
  </si>
  <si>
    <t>«E», «D», «C»</t>
  </si>
  <si>
    <t>Юниоры-1</t>
  </si>
  <si>
    <t>«E», «D», «C», «B»</t>
  </si>
  <si>
    <t>Юниоры-2</t>
  </si>
  <si>
    <t>«E», «D», «C», «B», «A»</t>
  </si>
  <si>
    <t>Молодежь-1</t>
  </si>
  <si>
    <t>«E», «D», «C», «B», «A», «S» и международный класс</t>
  </si>
  <si>
    <t>Молодежь-2</t>
  </si>
  <si>
    <t>Взрослые</t>
  </si>
  <si>
    <t>Способ проведения соревнований</t>
  </si>
  <si>
    <t>начиная с ¼ финала турнир в каждом возрасте и программе проходит по отдельным танцам, то есть с финалом в каждом отдельном танце, при этом программа исполняется без сокращений.</t>
  </si>
  <si>
    <t>Допуск по возрастам</t>
  </si>
  <si>
    <t>в соответствии с правилами РТС в рейтинговых соревнованиях допускается участие танцоров на одну возрастную группу выше.</t>
  </si>
  <si>
    <t>Условия зачета и награждение</t>
  </si>
  <si>
    <t xml:space="preserve">Личное первенство определяется в каждом заявленном виде спортивных танцев в каждой возрастной группе.
Лучшие 6-8 пар в каждом классе каждой возрастной группе в стандарте и латине награждаются дипломами. 1-3 места в возрастной группе во всех заявленных видах соревнований награждаются медалями, кубками, все финалисты награждаются дипломами.
</t>
  </si>
  <si>
    <t>Рейтинговая (пары)</t>
  </si>
  <si>
    <t>Сеньоры</t>
  </si>
  <si>
    <t>способ проведения соревнований — с одним финалом</t>
  </si>
  <si>
    <t>Условия зачета и награждения</t>
  </si>
  <si>
    <t>Личное первенство определяется в стандарте, латине в каждой возрастной группе: Финалисты  награждаются дипломами. 1-3 места в возрастной группе в каждом виде спортивных танцев награждаются кубками, медалями.</t>
  </si>
  <si>
    <t>Рейтинговая, соревнования Rising Stars (пары)</t>
  </si>
  <si>
    <t>La</t>
  </si>
  <si>
    <t>Ювеналы-2 RS</t>
  </si>
  <si>
    <t>Юниоры-1 RS</t>
  </si>
  <si>
    <t>Юниоры-2 RS</t>
  </si>
  <si>
    <t>Молодежь-1 RS</t>
  </si>
  <si>
    <t>Молодежь-2 RS</t>
  </si>
  <si>
    <t>Взрослые RS</t>
  </si>
  <si>
    <t>В соответствии с правилами РТС в рейтинговых соревнованиях допускается участие танцоров на одну возрастную группу выше.</t>
  </si>
  <si>
    <t xml:space="preserve">Личное первенство определяется в стандарте, латине в каждой возрастной группе: Финалисты  награждаются дипломами. 1-3 места в возрастной группе в каждом виде спортивных танцев награждаются кубками, медалями.
</t>
  </si>
  <si>
    <t>Классификационная (пары)</t>
  </si>
  <si>
    <t>Пояснение к таблице:</t>
  </si>
  <si>
    <t xml:space="preserve">- Категории, отмеченные зеленым цветом войдут в программу соревнования. Чтобы убрать/добавить категорию из программы необходимо убрать/поставить любой символ в клетку, соседствующую с ее названием. </t>
  </si>
  <si>
    <t>- При добавлении смежных категорий необходимо помнить, что в таблице к основному возрасту всегда добавляется возраст старше, к основному классу добавляется класс старше</t>
  </si>
  <si>
    <t>- Разрешены для правки только клетки с белым(!!!) фоном.</t>
  </si>
  <si>
    <t>- Темно-серый фон в клетках, где категория противоречит правилам РТС</t>
  </si>
  <si>
    <t>- Разбивка программ по дням: 
          1 - обе программы в первый день;
          2 - обе программы во второй день; 
          1|2 - St - первый, La - второй; 
          2|1 - St - второй, La - первый</t>
  </si>
  <si>
    <t>День проведения одновременно
для всей парной классификации</t>
  </si>
  <si>
    <t>Категории N класса</t>
  </si>
  <si>
    <t>Возраст</t>
  </si>
  <si>
    <t>N</t>
  </si>
  <si>
    <t>Категории 
(только N класс)</t>
  </si>
  <si>
    <t>Смеж
возр</t>
  </si>
  <si>
    <t>Категории со смежными возрастами</t>
  </si>
  <si>
    <t>Смеж
Класс</t>
  </si>
  <si>
    <t>Категории со смежными классами</t>
  </si>
  <si>
    <t>Смеж кл и возр</t>
  </si>
  <si>
    <t>Категория со смежными классами и возрастами</t>
  </si>
  <si>
    <t>St | La</t>
  </si>
  <si>
    <t>N 7 и моложе</t>
  </si>
  <si>
    <t>X</t>
  </si>
  <si>
    <t>Ювеналы-1 N</t>
  </si>
  <si>
    <t>Ювеналы-1+2 N</t>
  </si>
  <si>
    <t>Ювеналы-1 N+E</t>
  </si>
  <si>
    <t>Ювеналы-1+2 N+E</t>
  </si>
  <si>
    <t>Ювеналы-2 N</t>
  </si>
  <si>
    <t>Ювеналы-2+Юниоры-1 N</t>
  </si>
  <si>
    <t>Ювеналы-2 N+E</t>
  </si>
  <si>
    <t>Ювеналы-2+Юниоры-1 N+E</t>
  </si>
  <si>
    <t>Юниоры-1 N</t>
  </si>
  <si>
    <t>Юниоры-1+2 N</t>
  </si>
  <si>
    <t>Юниоры-1 N+E</t>
  </si>
  <si>
    <t>Юниоры-1+2 N+E</t>
  </si>
  <si>
    <t>Юниоры-2 N</t>
  </si>
  <si>
    <t>Юниоры-2+Молодежь N</t>
  </si>
  <si>
    <t>Юниоры-2 N+E</t>
  </si>
  <si>
    <t>Юниоры-2+Молодежь N+E</t>
  </si>
  <si>
    <t>Молодежь</t>
  </si>
  <si>
    <t>Молодежь N</t>
  </si>
  <si>
    <t>Молодежь+Взрослые N</t>
  </si>
  <si>
    <t>Молодежь N+E</t>
  </si>
  <si>
    <t>Молодежь+Взрослые N+E</t>
  </si>
  <si>
    <t>Взрослые N</t>
  </si>
  <si>
    <t>Взрослые N+E</t>
  </si>
  <si>
    <t>Категории E класса</t>
  </si>
  <si>
    <t>E</t>
  </si>
  <si>
    <t>Категории 
(только E класс)</t>
  </si>
  <si>
    <t>Смеж
кл+возр</t>
  </si>
  <si>
    <t>Ювеналы-1 E</t>
  </si>
  <si>
    <t>Ювеналы-1+2 E</t>
  </si>
  <si>
    <t>Ювеналы-1 E+D</t>
  </si>
  <si>
    <t>Ювеналы-1+2 E+D</t>
  </si>
  <si>
    <t>Ювеналы-2 E</t>
  </si>
  <si>
    <t>Ювеналы-2+Юниоры-1 E</t>
  </si>
  <si>
    <t>Ювеналы-2 E+D</t>
  </si>
  <si>
    <t>Ювеналы-2+Юниоры-1 E+D</t>
  </si>
  <si>
    <t>Юниоры-1 E</t>
  </si>
  <si>
    <t>Юниоры-1+2 E</t>
  </si>
  <si>
    <t>Юниоры-1 E+D</t>
  </si>
  <si>
    <t>Юниоры-1+2 E+D</t>
  </si>
  <si>
    <t>Юниоры-2 E</t>
  </si>
  <si>
    <t>Юниоры-2+Молодежь E</t>
  </si>
  <si>
    <t>Юниоры-2 E+D</t>
  </si>
  <si>
    <t>Юниоры-2+Молодежь E+D</t>
  </si>
  <si>
    <t>Молодежь E</t>
  </si>
  <si>
    <t>Молодежь+Взрослые E</t>
  </si>
  <si>
    <t>Молодежь E+D</t>
  </si>
  <si>
    <t>Молодежь+Взрослые E+D</t>
  </si>
  <si>
    <t>Взрослые E</t>
  </si>
  <si>
    <t>Взрослые E+D</t>
  </si>
  <si>
    <t>Категории D класса</t>
  </si>
  <si>
    <t>D</t>
  </si>
  <si>
    <t>Категории 
(только D класс)</t>
  </si>
  <si>
    <t>Ювеналы-1 D</t>
  </si>
  <si>
    <t>Ювеналы-1+2 D</t>
  </si>
  <si>
    <t>Ювеналы-1+2 D+C</t>
  </si>
  <si>
    <t>Ювеналы-2 D</t>
  </si>
  <si>
    <t>Ювеналы-2+Юниоры-1 D</t>
  </si>
  <si>
    <t>Ювеналы-2 D+C</t>
  </si>
  <si>
    <t>Ювеналы-2+Юниоры-1 D+C</t>
  </si>
  <si>
    <t>Юниоры-1 D</t>
  </si>
  <si>
    <t>Юниоры-1+2 D</t>
  </si>
  <si>
    <t>Юниоры-1 D+C</t>
  </si>
  <si>
    <t>Юниоры-1+2 D+C</t>
  </si>
  <si>
    <t>Юниоры-2 D</t>
  </si>
  <si>
    <t>Юниоры-2+Молодежь D</t>
  </si>
  <si>
    <t>Юниоры-2 D+C</t>
  </si>
  <si>
    <t>Юниоры-2+Молодежь D+C</t>
  </si>
  <si>
    <t>Молодежь D</t>
  </si>
  <si>
    <t>Молодежь+Взрослые D</t>
  </si>
  <si>
    <t>Молодежь D+C</t>
  </si>
  <si>
    <t>Молодежь+Взрослые D+C</t>
  </si>
  <si>
    <t>Взрослые D</t>
  </si>
  <si>
    <t>Взрослые D+C</t>
  </si>
  <si>
    <t>Категории C класса</t>
  </si>
  <si>
    <t>Категории 
(только C класс)</t>
  </si>
  <si>
    <t>Ювеналы-2 C</t>
  </si>
  <si>
    <t>Ювеналы-2+Юниоры-1 C</t>
  </si>
  <si>
    <t>Ювеналы-2+Юниоры-1 C+B</t>
  </si>
  <si>
    <t>Юниоры-1 C</t>
  </si>
  <si>
    <t>Юниоры-1+2 C</t>
  </si>
  <si>
    <t>Юниоры-1 C+B</t>
  </si>
  <si>
    <t>Юниоры-1+2 C+B</t>
  </si>
  <si>
    <t>Юниоры-2 C</t>
  </si>
  <si>
    <t>Юниоры-2+Молодежь C</t>
  </si>
  <si>
    <t>Юниоры-2 C+B</t>
  </si>
  <si>
    <t>Юниоры-2+Молодежь C+B</t>
  </si>
  <si>
    <t>Молодежь C</t>
  </si>
  <si>
    <t>Молодежь+Взрослые C</t>
  </si>
  <si>
    <t>Молодежь C+B</t>
  </si>
  <si>
    <t>Молодежь+Взрослые C+B</t>
  </si>
  <si>
    <t>Взрослые C</t>
  </si>
  <si>
    <t>Взрослые C+B</t>
  </si>
  <si>
    <t>Категории B класса</t>
  </si>
  <si>
    <t>Категории 
(только B класс)</t>
  </si>
  <si>
    <t>Юниоры-1 B</t>
  </si>
  <si>
    <t>Юниоры-1+2 B</t>
  </si>
  <si>
    <t>Юниоры-1+2 B+A</t>
  </si>
  <si>
    <t>Юниоры-2 B</t>
  </si>
  <si>
    <t>Юниоры-2+Молодежь B</t>
  </si>
  <si>
    <t>Юниоры-2 B+A</t>
  </si>
  <si>
    <t>Юниоры-2+Молодежь B+A</t>
  </si>
  <si>
    <t>Молодежь B</t>
  </si>
  <si>
    <t>Молодежь+Взрослые B</t>
  </si>
  <si>
    <t>Молодежь B+A</t>
  </si>
  <si>
    <t>Молодежь+Взрослые B+A</t>
  </si>
  <si>
    <t>Взрослые B</t>
  </si>
  <si>
    <t>Взрослые B+A</t>
  </si>
  <si>
    <t>Категории A класса</t>
  </si>
  <si>
    <t>Категории 
(только A класс)</t>
  </si>
  <si>
    <t>Юниоры-2 A</t>
  </si>
  <si>
    <t>Юниоры-2+Молодежь A</t>
  </si>
  <si>
    <t>Юниоры-2+Молодежь A+S</t>
  </si>
  <si>
    <t>Молодежь A</t>
  </si>
  <si>
    <t>Молодежь+Взрослые A</t>
  </si>
  <si>
    <t>Молодежь A+S</t>
  </si>
  <si>
    <t>Молодежь+Взрослые A+S</t>
  </si>
  <si>
    <t>Взрослые A</t>
  </si>
  <si>
    <t>Взрослые A+S</t>
  </si>
  <si>
    <t>способ поведения соревнований - с одним финалом</t>
  </si>
  <si>
    <t>в соответствии с Правилами РТС, в классификационных соревнованиях танцоры обязаны принимать участие в своей возрастной категории определяемой по полному количеству лет у старшего в паре на день соревнования, за исключением случаев, когда старший в паре переходит в следующую возрастную группу до окончания сезона (до 30 июня): в этом случае танцоры имеют право принимать участие в своей возрастной категории и/или на возраст старше</t>
  </si>
  <si>
    <t xml:space="preserve">Личное первенство определяется в стандарте и латине в каждом классе. Финалисты в каждом классе, в стандарте и латине награждаются дипломами, 1-3 места в награждаются кубками, медалями.
</t>
  </si>
  <si>
    <t>Рейтинговая (соло Ж)</t>
  </si>
  <si>
    <t>Ювеналы-1 соло Ж</t>
  </si>
  <si>
    <t>Ювеналы-2 соло Ж</t>
  </si>
  <si>
    <t>Юниоры-1 соло Ж</t>
  </si>
  <si>
    <t>Юниоры-2 соло Ж</t>
  </si>
  <si>
    <t>Молодежь-1 соло Ж</t>
  </si>
  <si>
    <t>Молодежь-2 соло Ж</t>
  </si>
  <si>
    <t>Взрослые соло Ж</t>
  </si>
  <si>
    <t>Сеньоры соло Ж</t>
  </si>
  <si>
    <t>способ проведения соревнований - с одним финалом</t>
  </si>
  <si>
    <t>Классификационная (соло Ж)</t>
  </si>
  <si>
    <t>День проведения одновременно
для всей сольной классификации</t>
  </si>
  <si>
    <t>Смеж кл+возр</t>
  </si>
  <si>
    <t>N 7 и моложе соло Ж</t>
  </si>
  <si>
    <t>Ювеналы-1 N соло Ж</t>
  </si>
  <si>
    <t>Ювеналы-1+2 N соло Ж</t>
  </si>
  <si>
    <t>Ювеналы-1 N+E соло Ж</t>
  </si>
  <si>
    <t>Ювеналы-1+2 N+E соло Ж</t>
  </si>
  <si>
    <t>Ювеналы-2 N соло Ж</t>
  </si>
  <si>
    <t>Ювеналы-2+Юниоры-1 N соло Ж</t>
  </si>
  <si>
    <t>Ювеналы-2 N+E соло Ж</t>
  </si>
  <si>
    <t>Ювеналы-2+Юниоры-1 N+E соло Ж</t>
  </si>
  <si>
    <t>Юниоры-1 N соло Ж</t>
  </si>
  <si>
    <t>Юниоры-1+2 N соло Ж</t>
  </si>
  <si>
    <t>Юниоры-1 N+E соло Ж</t>
  </si>
  <si>
    <t>Юниоры-1+2 N+E соло Ж</t>
  </si>
  <si>
    <t>Юниоры-2 N соло Ж</t>
  </si>
  <si>
    <t>Юниоры-2+Молодежь N соло Ж</t>
  </si>
  <si>
    <t>Юниоры-2 N+E соло Ж</t>
  </si>
  <si>
    <t>Юниоры-2+Молодежь N+E соло Ж</t>
  </si>
  <si>
    <t>Молодежь N соло Ж</t>
  </si>
  <si>
    <t>Молодежь+Взрослые N соло Ж</t>
  </si>
  <si>
    <t>Молодежь N+E соло Ж</t>
  </si>
  <si>
    <t>Молодежь+Взрослые N+E соло Ж</t>
  </si>
  <si>
    <t>Взрослые N соло Ж</t>
  </si>
  <si>
    <t>Взрослые N+E соло Ж</t>
  </si>
  <si>
    <t>Ювеналы-1 E соло Ж</t>
  </si>
  <si>
    <t>Ювеналы-1+2 E соло Ж</t>
  </si>
  <si>
    <t>Ювеналы-1 E+D соло Ж</t>
  </si>
  <si>
    <t>Ювеналы-1+2 E+D соло Ж</t>
  </si>
  <si>
    <t>Ювеналы-2 E соло Ж</t>
  </si>
  <si>
    <t>Ювеналы-2+Юниоры-1 E соло Ж</t>
  </si>
  <si>
    <t>Ювеналы-2 E+D соло Ж</t>
  </si>
  <si>
    <t>Ювеналы-2+Юниоры-1 E+D соло Ж</t>
  </si>
  <si>
    <t>Юниоры-1 E соло Ж</t>
  </si>
  <si>
    <t>Юниоры-1+2 E соло Ж</t>
  </si>
  <si>
    <t>Юниоры-1 E+D соло Ж</t>
  </si>
  <si>
    <t>Юниоры-1+2 E+D соло Ж</t>
  </si>
  <si>
    <t>Юниоры-2 E соло Ж</t>
  </si>
  <si>
    <t>Юниоры-2+Молодежь E соло Ж</t>
  </si>
  <si>
    <t>Юниоры-2 E+D соло Ж</t>
  </si>
  <si>
    <t>Юниоры-2+Молодежь E+D соло Ж</t>
  </si>
  <si>
    <t>Молодежь E соло Ж</t>
  </si>
  <si>
    <t>Молодежь+Взрослые E соло Ж</t>
  </si>
  <si>
    <t>Молодежь E+D соло Ж</t>
  </si>
  <si>
    <t>Молодежь+Взрослые E+D соло Ж</t>
  </si>
  <si>
    <t>Взрослые E соло Ж</t>
  </si>
  <si>
    <t>Взрослые E+D соло Ж</t>
  </si>
  <si>
    <t>Ювеналы-1 D соло Ж</t>
  </si>
  <si>
    <t>Ювеналы-1+2 D соло Ж</t>
  </si>
  <si>
    <t>Ювеналы-1+2 D+C соло Ж</t>
  </si>
  <si>
    <t>Ювеналы-2 D соло Ж</t>
  </si>
  <si>
    <t>Ювеналы-2+Юниоры-1 D соло Ж</t>
  </si>
  <si>
    <t>Ювеналы-2 D+C соло Ж</t>
  </si>
  <si>
    <t>Ювеналы-2+Юниоры-1 D+C соло Ж</t>
  </si>
  <si>
    <t>Юниоры-1 D соло Ж</t>
  </si>
  <si>
    <t>Юниоры-1+2 D соло Ж</t>
  </si>
  <si>
    <t>Юниоры-1 D+C соло Ж</t>
  </si>
  <si>
    <t>Юниоры-1+2 D+C соло Ж</t>
  </si>
  <si>
    <t>Юниоры-2 D соло Ж</t>
  </si>
  <si>
    <t>Юниоры-2+Молодежь D соло Ж</t>
  </si>
  <si>
    <t>Юниоры-2 D+C соло Ж</t>
  </si>
  <si>
    <t>Юниоры-2+Молодежь D+C соло Ж</t>
  </si>
  <si>
    <t>Молодежь D соло Ж</t>
  </si>
  <si>
    <t>Молодежь+Взрослые D соло Ж</t>
  </si>
  <si>
    <t>Молодежь D+C соло Ж</t>
  </si>
  <si>
    <t>Молодежь+Взрослые D+C соло Ж</t>
  </si>
  <si>
    <t>Взрослые D соло Ж</t>
  </si>
  <si>
    <t>Взрослые D+C соло Ж</t>
  </si>
  <si>
    <t>Ювеналы-2 C соло Ж</t>
  </si>
  <si>
    <t>Ювеналы-2+Юниоры-1 C соло Ж</t>
  </si>
  <si>
    <t>Ювеналы-2+Юниоры-1 C+B соло Ж</t>
  </si>
  <si>
    <t>Юниоры-1 C соло Ж</t>
  </si>
  <si>
    <t>Юниоры-1+2 C соло Ж</t>
  </si>
  <si>
    <t>Юниоры-1 C+B соло Ж</t>
  </si>
  <si>
    <t>Юниоры-1+2 C+B соло Ж</t>
  </si>
  <si>
    <t>Юниоры-2 C соло Ж</t>
  </si>
  <si>
    <t>Юниоры-2+Молодежь C соло Ж</t>
  </si>
  <si>
    <t>Юниоры-2 C+B соло Ж</t>
  </si>
  <si>
    <t>Юниоры-2+Молодежь C+B соло Ж</t>
  </si>
  <si>
    <t>Молодежь C соло Ж</t>
  </si>
  <si>
    <t>Молодежь+Взрослые C соло Ж</t>
  </si>
  <si>
    <t>Молодежь C+B соло Ж</t>
  </si>
  <si>
    <t>Молодежь+Взрослые C+B соло Ж</t>
  </si>
  <si>
    <t>Взрослые C соло Ж</t>
  </si>
  <si>
    <t>Взрослые C+B соло Ж</t>
  </si>
  <si>
    <t>Юниоры-1 B соло Ж</t>
  </si>
  <si>
    <t>Юниоры-1+2 B соло Ж</t>
  </si>
  <si>
    <t>Юниоры-1+2 B+A соло Ж</t>
  </si>
  <si>
    <t>Юниоры-2 B соло Ж</t>
  </si>
  <si>
    <t>Юниоры-2+Молодежь B соло Ж</t>
  </si>
  <si>
    <t>Юниоры-2 B+A соло Ж</t>
  </si>
  <si>
    <t>Юниоры-2+Молодежь B+A соло Ж</t>
  </si>
  <si>
    <t>Молодежь B соло Ж</t>
  </si>
  <si>
    <t>Молодежь+Взрослые B соло Ж</t>
  </si>
  <si>
    <t>Молодежь B+A соло Ж</t>
  </si>
  <si>
    <t>Молодежь+Взрослые B+A соло Ж</t>
  </si>
  <si>
    <t>Взрослые B соло Ж</t>
  </si>
  <si>
    <t>Взрослые B+A соло Ж</t>
  </si>
  <si>
    <t>Юниоры-2 A соло Ж</t>
  </si>
  <si>
    <t>Юниоры-2+Молодежь A соло Ж</t>
  </si>
  <si>
    <t>Юниоры-2+Молодежь A+S соло Ж</t>
  </si>
  <si>
    <t>Молодежь A соло Ж</t>
  </si>
  <si>
    <t>Молодежь+Взрослые A соло Ж</t>
  </si>
  <si>
    <t>Молодежь A+S соло Ж</t>
  </si>
  <si>
    <t>Молодежь+Взрослые A+S соло Ж</t>
  </si>
  <si>
    <t>Взрослые A соло Ж</t>
  </si>
  <si>
    <t>Взрослые A+S соло Ж</t>
  </si>
  <si>
    <r>
      <rPr>
        <sz val="10"/>
        <rFont val="Arial"/>
        <family val="2"/>
        <charset val="1"/>
      </rPr>
      <t>Допуск по возрастам
 (</t>
    </r>
    <r>
      <rPr>
        <i/>
        <sz val="10"/>
        <rFont val="Arial"/>
        <family val="2"/>
        <charset val="1"/>
      </rPr>
      <t>информация берется, только при отсутствии на соревновании парной классификации, иначе информация берется с листа «Классы пары»)</t>
    </r>
  </si>
  <si>
    <r>
      <rPr>
        <sz val="10"/>
        <rFont val="Arial"/>
        <family val="2"/>
        <charset val="1"/>
      </rPr>
      <t>Условия зачета и награждение
 (</t>
    </r>
    <r>
      <rPr>
        <i/>
        <sz val="10"/>
        <rFont val="Arial"/>
        <family val="2"/>
        <charset val="1"/>
      </rPr>
      <t>информация берется, только при отсутствии на соревновании парной классификации, иначе информация берется с листа «Классы пары»)</t>
    </r>
  </si>
  <si>
    <t>Личное первенство определяется в стандарте и латине в каждом классе. Финалисты в каждом классе, в стандарте и латине награждаются дипломами, 1-3 места в награждаются кубками, медалями.</t>
  </si>
  <si>
    <t>Чемпионаты РТС (пары)</t>
  </si>
  <si>
    <t>Первенство РТС</t>
  </si>
  <si>
    <t>Чемпионат РТС</t>
  </si>
  <si>
    <t>Главная судейская коллегия чемпионатов и первенств</t>
  </si>
  <si>
    <t>в соответствии с правилами РТС в рейтинговых соревнованиях допускается участие танцоров на одну возрастную группу выше</t>
  </si>
  <si>
    <t>Личное первенство определяется в каждой возрастной группе: Финалисты  награждаются дипломами. 1-3 места в возрастной группе в каждом виде спортивных танцев награждаются кубками, медалями.</t>
  </si>
  <si>
    <t>Профессионалы РТС</t>
  </si>
  <si>
    <t>Профессионалы</t>
  </si>
  <si>
    <t>Гран-При РТС</t>
  </si>
  <si>
    <t>American Smooth</t>
  </si>
  <si>
    <t>Главная судейская коллегия American Smooth</t>
  </si>
  <si>
    <t>Для заполнения таблицы для дополнительного зала прокрутите страницу вправо ==&gt;</t>
  </si>
  <si>
    <t>ДОПОЛНИТЕЛЬНЫЙ ЗАЛ</t>
  </si>
  <si>
    <t>Скрыть строку</t>
  </si>
  <si>
    <t>Индекс категории</t>
  </si>
  <si>
    <t>Категория</t>
  </si>
  <si>
    <t>Виды соревнований</t>
  </si>
  <si>
    <t>Отделения
(вместо номеров отделения вставить время начала, ненужные удалить)</t>
  </si>
  <si>
    <t>9.30</t>
  </si>
  <si>
    <t>19.00</t>
  </si>
  <si>
    <t>RS</t>
  </si>
  <si>
    <t>A+S+I</t>
  </si>
  <si>
    <t xml:space="preserve">Отделения
(вместо номеров отделения вставить время начала, ненужные удалить) </t>
  </si>
  <si>
    <t>ST, LA</t>
  </si>
  <si>
    <t>ГСК</t>
  </si>
  <si>
    <t>главный судья турнира</t>
  </si>
  <si>
    <t>счетчик</t>
  </si>
  <si>
    <t>Расшифровка аббревиатур организаций</t>
  </si>
  <si>
    <t>Склонение ФИО ответственного лица</t>
  </si>
  <si>
    <t>Список категорий</t>
  </si>
  <si>
    <t>категорий</t>
  </si>
  <si>
    <t>Список смежных возрастов</t>
  </si>
  <si>
    <t>Список смежных классов</t>
  </si>
  <si>
    <t>День 1</t>
  </si>
  <si>
    <t>День 2</t>
  </si>
  <si>
    <t xml:space="preserve"> </t>
  </si>
  <si>
    <t xml:space="preserve">       Вносим вид соревнований в графу соответствующего отделения</t>
  </si>
  <si>
    <t>Ювеналы-1+2</t>
  </si>
  <si>
    <t>N+E</t>
  </si>
  <si>
    <t>Ювеналы-2+Юниоры-1</t>
  </si>
  <si>
    <t>E+D</t>
  </si>
  <si>
    <t>Юниоры-1+2</t>
  </si>
  <si>
    <t>D+C</t>
  </si>
  <si>
    <t>Юниоры-2+Молодежь</t>
  </si>
  <si>
    <t>C+B</t>
  </si>
  <si>
    <t>згс</t>
  </si>
  <si>
    <t>аббревиатура</t>
  </si>
  <si>
    <t>Именительный</t>
  </si>
  <si>
    <t>Родительный</t>
  </si>
  <si>
    <t>ФИО</t>
  </si>
  <si>
    <t>Винительный</t>
  </si>
  <si>
    <t>Молодежь+Взрослые</t>
  </si>
  <si>
    <t>B+A</t>
  </si>
  <si>
    <t>ОФСТ РТС</t>
  </si>
  <si>
    <t>Открытая Федерация Спортивного Танца Российского Танцевального Союза</t>
  </si>
  <si>
    <t>Открытой Федерации Спортивного Танца Российского Танцевального Союза</t>
  </si>
  <si>
    <t>Минаева Елена</t>
  </si>
  <si>
    <t>Минаеву Елену</t>
  </si>
  <si>
    <t>A+S</t>
  </si>
  <si>
    <t>РО РТС Тульской области</t>
  </si>
  <si>
    <t>Региональное отделение Российского Танцевального Союза Тульской области</t>
  </si>
  <si>
    <t>Регионального отделения Российского Танцевального Союза Тульской области</t>
  </si>
  <si>
    <t>Смирнова Наталия</t>
  </si>
  <si>
    <t>Смирнову Наталию</t>
  </si>
  <si>
    <t>S</t>
  </si>
  <si>
    <t>РО РТС Орловской области</t>
  </si>
  <si>
    <t>Региональное отделение Российского Танцевального Союза Орловской области</t>
  </si>
  <si>
    <t>Регионального отделения Российского Танцевального Союза Орловской области</t>
  </si>
  <si>
    <t>Жигарев Александр</t>
  </si>
  <si>
    <t>Жигарева Александра</t>
  </si>
  <si>
    <t>Информация о счетных комиссиях</t>
  </si>
  <si>
    <t>МТА РТС</t>
  </si>
  <si>
    <t>Московский Танцевальный Альянс Российского Танцевального Союза</t>
  </si>
  <si>
    <t>Московского Танцевального Альянса Российиского Танцевального Союза</t>
  </si>
  <si>
    <t>Попов Роман</t>
  </si>
  <si>
    <t>Попова Романа</t>
  </si>
  <si>
    <t>ФИ</t>
  </si>
  <si>
    <t>Город</t>
  </si>
  <si>
    <t>РО РТС Челябинской области</t>
  </si>
  <si>
    <t>региональное отделение Российского Танцевального Союза Челябинской области</t>
  </si>
  <si>
    <t>Регионального отделения Российского Танцевального Союза Челябинской области</t>
  </si>
  <si>
    <t>Радюш Александр</t>
  </si>
  <si>
    <t>Радюша Александра</t>
  </si>
  <si>
    <t>згс орг</t>
  </si>
  <si>
    <t>ТТА РТС</t>
  </si>
  <si>
    <t>Таврический Танцевальный Альянс Российского Танцевального Союза</t>
  </si>
  <si>
    <t>Таврического Танцевального Альянса Российского Танцевального Союза</t>
  </si>
  <si>
    <t>Баев Александр</t>
  </si>
  <si>
    <t>Баева Александра</t>
  </si>
  <si>
    <t>Зеленцов Александр</t>
  </si>
  <si>
    <t>Тула</t>
  </si>
  <si>
    <t>СПТС РТС</t>
  </si>
  <si>
    <t>Санкт-Петербургский Танцевальный Союз</t>
  </si>
  <si>
    <t>Санкт-Петербургского Танцевального Союза</t>
  </si>
  <si>
    <t>Уваров Илья</t>
  </si>
  <si>
    <t>Уварова Илью</t>
  </si>
  <si>
    <t>Индекс Статуса соревнования</t>
  </si>
  <si>
    <t>Алексеев Михаил</t>
  </si>
  <si>
    <t>РО РТС города Санкт-Петербурга</t>
  </si>
  <si>
    <t>Региональное отделение Российского Танцевального Союза города Санкт-Петербурга</t>
  </si>
  <si>
    <t>Регионального отделения Российского Танцевального Союза города Санкт-Петербурга</t>
  </si>
  <si>
    <t>Золотаревский Алексей</t>
  </si>
  <si>
    <t>Золотаревского Алексея</t>
  </si>
  <si>
    <t>гл секретарь</t>
  </si>
  <si>
    <t>Пшеничников Василий</t>
  </si>
  <si>
    <t>Степанкину Анастасия</t>
  </si>
  <si>
    <t>Судьи</t>
  </si>
  <si>
    <t>Герасимов Дмитрий</t>
  </si>
  <si>
    <t>Санкт-Петербург</t>
  </si>
  <si>
    <t>Петренко Екатерина</t>
  </si>
  <si>
    <t>Петренко Екатерину</t>
  </si>
  <si>
    <t>Приезд</t>
  </si>
  <si>
    <t>Сучков Владимир</t>
  </si>
  <si>
    <t>Ратченкова Светлана</t>
  </si>
  <si>
    <t>Ратченкову Светлану</t>
  </si>
  <si>
    <t>Отъезд</t>
  </si>
  <si>
    <t>Степаненко Игорь</t>
  </si>
  <si>
    <t>Тамбов</t>
  </si>
  <si>
    <t>Москалева Ольга</t>
  </si>
  <si>
    <t>Москалеву Ольгу</t>
  </si>
  <si>
    <t>Танцоры</t>
  </si>
  <si>
    <t>гл судья чемпионатов</t>
  </si>
  <si>
    <t>Абаев Дмитрий</t>
  </si>
  <si>
    <t>Севастополь</t>
  </si>
  <si>
    <t>Бушуева Валерия</t>
  </si>
  <si>
    <t>Бушуеву Валерию</t>
  </si>
  <si>
    <t>Отсечкин Александр</t>
  </si>
  <si>
    <t>Телятникова Милена</t>
  </si>
  <si>
    <t>Телятникову Милену</t>
  </si>
  <si>
    <t>Максимов Дмитрий</t>
  </si>
  <si>
    <t>Максимова Дмитрия</t>
  </si>
  <si>
    <t>згс чемпионатов</t>
  </si>
  <si>
    <t>Сивкович Сергей</t>
  </si>
  <si>
    <t>Казаченко Полина</t>
  </si>
  <si>
    <t>Казаченко Полину</t>
  </si>
  <si>
    <t>День окончания регистрации</t>
  </si>
  <si>
    <t>сроки проведения</t>
  </si>
  <si>
    <t>конец</t>
  </si>
  <si>
    <t>итоговый текст</t>
  </si>
  <si>
    <t>гл секретарь чемпионатов</t>
  </si>
  <si>
    <t>главный судья доп зал</t>
  </si>
  <si>
    <t>згс доп зал</t>
  </si>
  <si>
    <t>гл. секратарь до зал</t>
  </si>
  <si>
    <t>Информация о судьях</t>
  </si>
  <si>
    <t>Статус арбитра</t>
  </si>
  <si>
    <t>Абаев Дмитрий Васильевич</t>
  </si>
  <si>
    <t>Представитель жюри (судья) Второй категории</t>
  </si>
  <si>
    <t>Баев Александр Александрович</t>
  </si>
  <si>
    <t>Член РТС, Руководитель РО РТС республики Крым, Представитель жюри (судья), Представитель жюри (судья) Международной категории</t>
  </si>
  <si>
    <t>Белоруков Евгений</t>
  </si>
  <si>
    <t>Белоруков Евгений Владимирович</t>
  </si>
  <si>
    <t>Вице-президент РТС, Председатель любительской лиги РТС, Представитель жюри (судья) международной категории РТС</t>
  </si>
  <si>
    <t>Бородинов Владислав</t>
  </si>
  <si>
    <t>Бородинов Владислав Игоревич</t>
  </si>
  <si>
    <t>Член Президиума Российского Танцевального Союза, Представитель жюри (судья)  Международной категории РТС</t>
  </si>
  <si>
    <t>Бушуева Валерия вячеславовна</t>
  </si>
  <si>
    <t>Член РТС, Президент МРОО СПТС, Представитель жюри ( судья ) Международной категории</t>
  </si>
  <si>
    <t>Гундова Ирина</t>
  </si>
  <si>
    <t>Гундова Ирина Константиновна</t>
  </si>
  <si>
    <t>Член РТС, судья Всемирного Танцевального Совета (WDC), Представитель жюри (судья)  Всероссийской категории РТС</t>
  </si>
  <si>
    <t>Евсеев Александр</t>
  </si>
  <si>
    <t>Жигарев Александр Витальевич</t>
  </si>
  <si>
    <t>Член РТС, Представитель жюри (судья) Первой категории</t>
  </si>
  <si>
    <t>Козлов Вячеслав</t>
  </si>
  <si>
    <t>Козлов Вячеслав Александрович</t>
  </si>
  <si>
    <t>Крылов Иван</t>
  </si>
  <si>
    <t>Крылов Иван Игоревич</t>
  </si>
  <si>
    <t>Член РТС, судья Всемирного Танцевального Совета (WDC), Представитель жюри (судья)  Международной категории РТС</t>
  </si>
  <si>
    <t>Кудинов Олег</t>
  </si>
  <si>
    <t>Кудинов Олег Павлович</t>
  </si>
  <si>
    <t>Член Президиума Российского Танцевального Союза, Руководитель Исполкома РТС, Представитель жюри (судья)  Международной категории РТС</t>
  </si>
  <si>
    <t>Кулаков Александр</t>
  </si>
  <si>
    <t>Член РТС, Президент ЮТС РТС, Представитель жюри (судья) Всероссийской категории</t>
  </si>
  <si>
    <t>Мажирин Герман</t>
  </si>
  <si>
    <t>Мажирин Герман Александрович</t>
  </si>
  <si>
    <t>Член Президиума Российского Танцевального Союза, Руководитель РО РТС города Санкт-Петербурга, Представитель жюри (судья)  Международной категории РТС</t>
  </si>
  <si>
    <t>Максимова Ольга</t>
  </si>
  <si>
    <t>Член РТС, Член Президиума ЮТС РТС, Представитель жюри (судья) Всероссийской категории</t>
  </si>
  <si>
    <t>Мардачёв Олег</t>
  </si>
  <si>
    <t>Мардачёв Олег Александрович</t>
  </si>
  <si>
    <t>Член РТС, Глава Комитета По связям с общественноси МРОО СПТС, Представитель жюри ( судья ) Первой категории</t>
  </si>
  <si>
    <t>Мартынов Денис</t>
  </si>
  <si>
    <t>Мартынов Денис Валентинович</t>
  </si>
  <si>
    <t>Член РТС, Глава Спортивного Комитета МРОО СПТС, Представитель жюри ( судья ) Всеросийской категории</t>
  </si>
  <si>
    <t>Минаева Елена Владимировна</t>
  </si>
  <si>
    <t>Член РТС, руководитель Орловского РО РТС, Представитель жюри (судья) Всероссийской категории</t>
  </si>
  <si>
    <t>Михальков Игорь</t>
  </si>
  <si>
    <t>Михальков Игорь Анатольевич</t>
  </si>
  <si>
    <t>Член Президиума РТС, Заместитель председателя Любительской Лиги РТС, член Президиума международной ассоциации МАСКТ, Президент Московского танцевального альянса, судья Всемирного Танцевального Совета (WDC), Представитель жюри (судья)  Международной категории РТС</t>
  </si>
  <si>
    <t>Печерников Андрей Александрович</t>
  </si>
  <si>
    <t>Член Президиума Российского Танцевального Союза, Председатель коллегии судей Российского Танцевального Союза, Заместитель председателя «Любительской танцевальной лиги РТС», Президент МОО «Открытая Федерация Спортивного Танца», Представитель жюри (судья)  Международной категории РТС</t>
  </si>
  <si>
    <t>Попова Анастасия</t>
  </si>
  <si>
    <t>Пьянков Лев</t>
  </si>
  <si>
    <t>Пьянков Лев Львович</t>
  </si>
  <si>
    <t>Член Президиума Российского Танцевального Союза, Председатель комитета по профессионалам РТС, Президент МОО Федерация Спортивного Танца, Представитель жюри (судья)  Международной категории РТС</t>
  </si>
  <si>
    <t>Радюш Александр Владимирович</t>
  </si>
  <si>
    <t>Член РТС, Член Президиума СПТС РТС, Представитель жюри (судья) Всероссийской категории</t>
  </si>
  <si>
    <t>Радюш Алиса</t>
  </si>
  <si>
    <t>Радюш Алиса Вадимовна</t>
  </si>
  <si>
    <t>Роднин Роман</t>
  </si>
  <si>
    <t>Роднин Роман Валерьевич</t>
  </si>
  <si>
    <t>Представитель жюри (судья) Первой категории</t>
  </si>
  <si>
    <t>Смирнова Наталия Николаевна</t>
  </si>
  <si>
    <t>Степовой Сергей</t>
  </si>
  <si>
    <t>Член РТС, Вице-Президент ЮТС РТС, Представитель жюри (судья) Всероссийской категории</t>
  </si>
  <si>
    <t>Михайлов Илья Александрович</t>
  </si>
  <si>
    <t>Член РТС, Вице-президент МОО «Открытая Федерация Спортивного Танца», старший преподаватель кафедры теории и методики танцевального спорта РГУФКСМиТ (ГЦОЛИФК), Представитель жюри (судья) Международной категории РТС</t>
  </si>
  <si>
    <t>Тимченко Анна Владимировна</t>
  </si>
  <si>
    <t>Член РТС, Член Президиума МОО «Открытая Федерация Спортивного Танца», судья Всемирного Танцевального Совета (WDC), Представитель жюри (судья) Всероссийской категории</t>
  </si>
  <si>
    <t>Романова Ксения</t>
  </si>
  <si>
    <t>Романова Ксения Андреевна</t>
  </si>
  <si>
    <t>Член РТС, Представитель жюри (судья) Всероссийской категории</t>
  </si>
  <si>
    <t>Ювеналы-1, Первенство РТС</t>
  </si>
  <si>
    <t>Ювеналы-2, Первенство РТС</t>
  </si>
  <si>
    <t>Юниоры-1, Первенство РТС</t>
  </si>
  <si>
    <t>Юниоры-2, Первенство РТС</t>
  </si>
  <si>
    <t>Молодежь-1, Первенство РТС</t>
  </si>
  <si>
    <t>Молодежь-2, Первенство РТС</t>
  </si>
  <si>
    <t>Взрослые, Чемпионат РТС</t>
  </si>
  <si>
    <t>Сеньоры, Первенство РТС</t>
  </si>
  <si>
    <t>Профессионалы, Гран-При РТС</t>
  </si>
  <si>
    <t>Профессионалы, Чемпионат РТС</t>
  </si>
  <si>
    <t>Ратченкова Светлана  +7(903)107-74-28</t>
  </si>
  <si>
    <t>Билет участника КРТ и RS - 1200р с чековека за программу.
Билет участника классификации - 800р с человека за 2 программы.
Билет зрителя - 1200р за весь день.</t>
  </si>
  <si>
    <t>*</t>
  </si>
  <si>
    <t>КУБОК КАРНАВАЛА 2021</t>
  </si>
  <si>
    <t>СТК "Карнавал"</t>
  </si>
  <si>
    <t>orina@mail.ru, +7(903)107-74-28</t>
  </si>
  <si>
    <r>
      <t xml:space="preserve">Согласование формирования судейской коллегии соревнований с организатором проходит до </t>
    </r>
    <r>
      <rPr>
        <b/>
        <i/>
        <sz val="10"/>
        <rFont val="Arial"/>
        <family val="2"/>
        <charset val="204"/>
      </rPr>
      <t>15.10.2021</t>
    </r>
    <r>
      <rPr>
        <sz val="10"/>
        <rFont val="Arial"/>
        <family val="2"/>
        <charset val="204"/>
      </rPr>
      <t xml:space="preserve"> по e-mail: </t>
    </r>
    <r>
      <rPr>
        <b/>
        <i/>
        <sz val="10"/>
        <rFont val="Arial"/>
        <family val="2"/>
        <charset val="204"/>
      </rPr>
      <t>astdance@mail.ru</t>
    </r>
    <r>
      <rPr>
        <sz val="10"/>
        <rFont val="Arial"/>
        <family val="2"/>
        <charset val="204"/>
      </rPr>
      <t xml:space="preserve"> или телефону </t>
    </r>
    <r>
      <rPr>
        <b/>
        <i/>
        <sz val="10"/>
        <rFont val="Arial"/>
        <family val="2"/>
        <charset val="204"/>
      </rPr>
      <t>+7(903)107-74-28</t>
    </r>
  </si>
  <si>
    <t>Программа 23.10.2021</t>
  </si>
  <si>
    <t>14.00</t>
  </si>
  <si>
    <t>16.00</t>
  </si>
  <si>
    <t>17.30</t>
  </si>
  <si>
    <t>Е</t>
  </si>
  <si>
    <t>E, RS</t>
  </si>
  <si>
    <t>E, D</t>
  </si>
  <si>
    <t>E, D, C</t>
  </si>
  <si>
    <t>Программа 24.10.2021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</si>
</sst>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BOOL&quot;e&quot;AN&quot;"/>
    <numFmt numFmtId="165" formatCode="dd/mm/yy"/>
    <numFmt numFmtId="166" formatCode="dd\ mmmm\ yyyy"/>
  </numFmts>
  <fonts count="40" x14ac:knownFonts="1">
    <font>
      <sz val="10"/>
      <name val="Arial"/>
      <family val="2"/>
      <charset val="204"/>
    </font>
    <font>
      <i/>
      <sz val="9"/>
      <color rgb="FF000000"/>
      <name val="Arial"/>
      <family val="2"/>
      <charset val="204"/>
    </font>
    <font>
      <i/>
      <sz val="10"/>
      <color rgb="FF808080"/>
      <name val="Arial"/>
      <family val="2"/>
      <charset val="204"/>
    </font>
    <font>
      <sz val="10"/>
      <color rgb="FFCCCCCC"/>
      <name val="Arial"/>
      <family val="2"/>
      <charset val="204"/>
    </font>
    <font>
      <b/>
      <sz val="10"/>
      <color rgb="FF000000"/>
      <name val="Arial"/>
      <family val="2"/>
      <charset val="204"/>
    </font>
    <font>
      <b/>
      <sz val="10"/>
      <color rgb="FFC9211E"/>
      <name val="Arial"/>
      <family val="2"/>
      <charset val="204"/>
    </font>
    <font>
      <sz val="10"/>
      <color rgb="FFFFFFFF"/>
      <name val="Arial"/>
      <family val="2"/>
      <charset val="204"/>
    </font>
    <font>
      <i/>
      <sz val="10"/>
      <color rgb="FF999999"/>
      <name val="Arial"/>
      <family val="2"/>
      <charset val="204"/>
    </font>
    <font>
      <b/>
      <sz val="10"/>
      <color rgb="FFE6EBF5"/>
      <name val="Arial"/>
      <family val="2"/>
      <charset val="204"/>
    </font>
    <font>
      <sz val="10"/>
      <color rgb="FFC9211E"/>
      <name val="Arial"/>
      <family val="2"/>
      <charset val="204"/>
    </font>
    <font>
      <sz val="10"/>
      <color rgb="FFE6EBF5"/>
      <name val="Arial"/>
      <family val="2"/>
      <charset val="204"/>
    </font>
    <font>
      <b/>
      <i/>
      <sz val="8"/>
      <color rgb="FF000000"/>
      <name val="Arial"/>
      <family val="2"/>
      <charset val="204"/>
    </font>
    <font>
      <b/>
      <i/>
      <sz val="8"/>
      <color rgb="FF000000"/>
      <name val="Times New Roman"/>
      <family val="1"/>
      <charset val="1"/>
    </font>
    <font>
      <i/>
      <sz val="10"/>
      <color rgb="FF000000"/>
      <name val="Arial"/>
      <family val="2"/>
      <charset val="204"/>
    </font>
    <font>
      <sz val="10"/>
      <color rgb="FF3FAF46"/>
      <name val="Arial"/>
      <family val="2"/>
      <charset val="204"/>
    </font>
    <font>
      <sz val="10"/>
      <color rgb="FF000000"/>
      <name val="Arial"/>
      <family val="2"/>
      <charset val="204"/>
    </font>
    <font>
      <b/>
      <sz val="12"/>
      <name val="Arial"/>
      <family val="2"/>
      <charset val="204"/>
    </font>
    <font>
      <b/>
      <sz val="10"/>
      <name val="Arial"/>
      <family val="2"/>
      <charset val="204"/>
    </font>
    <font>
      <i/>
      <sz val="10"/>
      <name val="Arial"/>
      <family val="2"/>
      <charset val="204"/>
    </font>
    <font>
      <sz val="10"/>
      <name val="Arial"/>
      <family val="2"/>
      <charset val="1"/>
    </font>
    <font>
      <b/>
      <sz val="20"/>
      <name val="Arial"/>
      <family val="2"/>
      <charset val="1"/>
    </font>
    <font>
      <sz val="9"/>
      <name val="Arial"/>
      <family val="2"/>
      <charset val="1"/>
    </font>
    <font>
      <i/>
      <sz val="7"/>
      <name val="Arial"/>
      <family val="2"/>
      <charset val="1"/>
    </font>
    <font>
      <b/>
      <sz val="10"/>
      <name val="Arial"/>
      <family val="2"/>
      <charset val="1"/>
    </font>
    <font>
      <sz val="8"/>
      <name val="Arial"/>
      <family val="2"/>
      <charset val="1"/>
    </font>
    <font>
      <sz val="10"/>
      <color rgb="FFE6EBF5"/>
      <name val="Arial"/>
      <family val="2"/>
      <charset val="1"/>
    </font>
    <font>
      <i/>
      <sz val="10"/>
      <color rgb="FFE6EBF5"/>
      <name val="Arial"/>
      <family val="2"/>
      <charset val="1"/>
    </font>
    <font>
      <i/>
      <sz val="10"/>
      <name val="Arial"/>
      <family val="2"/>
      <charset val="1"/>
    </font>
    <font>
      <b/>
      <sz val="10"/>
      <color rgb="FFE6EBF5"/>
      <name val="Arial"/>
      <family val="2"/>
      <charset val="1"/>
    </font>
    <font>
      <b/>
      <i/>
      <sz val="10"/>
      <name val="Arial"/>
      <family val="2"/>
      <charset val="204"/>
    </font>
    <font>
      <sz val="10"/>
      <color rgb="FF999999"/>
      <name val="Arial"/>
      <family val="2"/>
      <charset val="1"/>
    </font>
    <font>
      <i/>
      <sz val="8"/>
      <name val="Arial"/>
      <family val="2"/>
      <charset val="1"/>
    </font>
    <font>
      <sz val="10"/>
      <color rgb="FFEEEEEE"/>
      <name val="Arial"/>
      <family val="2"/>
      <charset val="1"/>
    </font>
    <font>
      <sz val="7"/>
      <name val="Arial"/>
      <family val="2"/>
      <charset val="1"/>
    </font>
    <font>
      <sz val="10"/>
      <color rgb="FF666666"/>
      <name val="Arial"/>
      <family val="2"/>
      <charset val="1"/>
    </font>
    <font>
      <sz val="10"/>
      <color rgb="FF168253"/>
      <name val="Arial"/>
      <family val="2"/>
      <charset val="1"/>
    </font>
    <font>
      <sz val="10"/>
      <color rgb="FF127622"/>
      <name val="Arial"/>
      <family val="2"/>
      <charset val="1"/>
    </font>
    <font>
      <sz val="8"/>
      <color rgb="FFFFFFFF"/>
      <name val="Arial"/>
      <family val="2"/>
      <charset val="204"/>
    </font>
    <font>
      <b/>
      <sz val="8"/>
      <color rgb="FFFFFFFF"/>
      <name val="Arial"/>
      <family val="2"/>
      <charset val="204"/>
    </font>
    <font>
      <sz val="10"/>
      <name val="Arial"/>
      <family val="2"/>
      <charset val="204"/>
    </font>
  </fonts>
  <fills count="8">
    <fill>
      <patternFill patternType="none"/>
    </fill>
    <fill>
      <patternFill patternType="gray125"/>
    </fill>
    <fill>
      <patternFill patternType="solid">
        <fgColor rgb="FFFFFFFF"/>
        <bgColor rgb="FFF0F0F5"/>
      </patternFill>
    </fill>
    <fill>
      <patternFill patternType="solid">
        <fgColor rgb="FFE6EBF5"/>
        <bgColor rgb="FFEBF0F5"/>
      </patternFill>
    </fill>
    <fill>
      <patternFill patternType="solid">
        <fgColor rgb="FFEBF0F5"/>
        <bgColor rgb="FFF0F0F5"/>
      </patternFill>
    </fill>
    <fill>
      <patternFill patternType="solid">
        <fgColor rgb="FFC0EEE8"/>
        <bgColor rgb="FFE6EBF5"/>
      </patternFill>
    </fill>
    <fill>
      <patternFill patternType="solid">
        <fgColor rgb="FFF0F0F5"/>
        <bgColor rgb="FFEBF0F5"/>
      </patternFill>
    </fill>
    <fill>
      <patternFill patternType="solid">
        <fgColor rgb="FF999999"/>
        <bgColor rgb="FF808080"/>
      </patternFill>
    </fill>
  </fills>
  <borders count="38">
    <border>
      <left/>
      <right/>
      <top/>
      <bottom/>
      <diagonal/>
    </border>
    <border>
      <left style="hair">
        <color auto="1"/>
      </left>
      <right style="hair">
        <color auto="1"/>
      </right>
      <top style="hair">
        <color auto="1"/>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uble">
        <color auto="1"/>
      </left>
      <right/>
      <top style="hair">
        <color auto="1"/>
      </top>
      <bottom/>
      <diagonal/>
    </border>
    <border>
      <left/>
      <right/>
      <top style="hair">
        <color auto="1"/>
      </top>
      <bottom/>
      <diagonal/>
    </border>
    <border>
      <left/>
      <right style="double">
        <color auto="1"/>
      </right>
      <top style="hair">
        <color auto="1"/>
      </top>
      <bottom/>
      <diagonal/>
    </border>
    <border>
      <left style="double">
        <color auto="1"/>
      </left>
      <right style="double">
        <color auto="1"/>
      </right>
      <top style="double">
        <color auto="1"/>
      </top>
      <bottom style="hair">
        <color auto="1"/>
      </bottom>
      <diagonal/>
    </border>
    <border>
      <left style="double">
        <color auto="1"/>
      </left>
      <right style="dashed">
        <color auto="1"/>
      </right>
      <top style="double">
        <color auto="1"/>
      </top>
      <bottom/>
      <diagonal/>
    </border>
    <border>
      <left/>
      <right/>
      <top style="double">
        <color auto="1"/>
      </top>
      <bottom style="hair">
        <color auto="1"/>
      </bottom>
      <diagonal/>
    </border>
    <border>
      <left style="double">
        <color auto="1"/>
      </left>
      <right style="double">
        <color auto="1"/>
      </right>
      <top style="double">
        <color auto="1"/>
      </top>
      <bottom/>
      <diagonal/>
    </border>
    <border>
      <left style="double">
        <color auto="1"/>
      </left>
      <right style="dashed">
        <color auto="1"/>
      </right>
      <top style="double">
        <color auto="1"/>
      </top>
      <bottom style="hair">
        <color auto="1"/>
      </bottom>
      <diagonal/>
    </border>
    <border>
      <left/>
      <right style="double">
        <color auto="1"/>
      </right>
      <top style="double">
        <color auto="1"/>
      </top>
      <bottom style="hair">
        <color auto="1"/>
      </bottom>
      <diagonal/>
    </border>
    <border>
      <left style="dashed">
        <color auto="1"/>
      </left>
      <right style="double">
        <color auto="1"/>
      </right>
      <top style="double">
        <color auto="1"/>
      </top>
      <bottom/>
      <diagonal/>
    </border>
    <border>
      <left/>
      <right style="dashed">
        <color auto="1"/>
      </right>
      <top style="double">
        <color auto="1"/>
      </top>
      <bottom style="hair">
        <color auto="1"/>
      </bottom>
      <diagonal/>
    </border>
    <border>
      <left style="double">
        <color auto="1"/>
      </left>
      <right style="double">
        <color auto="1"/>
      </right>
      <top/>
      <bottom style="hair">
        <color auto="1"/>
      </bottom>
      <diagonal/>
    </border>
    <border>
      <left style="double">
        <color auto="1"/>
      </left>
      <right style="double">
        <color auto="1"/>
      </right>
      <top style="hair">
        <color auto="1"/>
      </top>
      <bottom style="hair">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double">
        <color auto="1"/>
      </right>
      <top style="hair">
        <color auto="1"/>
      </top>
      <bottom style="double">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s>
  <cellStyleXfs count="33">
    <xf numFmtId="0" fontId="0" fillId="0" borderId="0"/>
    <xf numFmtId="0" fontId="1" fillId="0" borderId="0" applyBorder="0" applyProtection="0">
      <alignment horizontal="center" vertical="center"/>
    </xf>
    <xf numFmtId="0" fontId="2" fillId="0" borderId="0" applyBorder="0" applyProtection="0">
      <alignment horizontal="center" vertical="center"/>
    </xf>
    <xf numFmtId="0" fontId="3" fillId="0" borderId="0" applyBorder="0" applyProtection="0"/>
    <xf numFmtId="0" fontId="4" fillId="0" borderId="1" applyProtection="0"/>
    <xf numFmtId="0" fontId="4" fillId="2" borderId="1" applyProtection="0">
      <alignment horizontal="center" vertical="center"/>
    </xf>
    <xf numFmtId="0" fontId="5" fillId="0" borderId="0" applyBorder="0" applyProtection="0"/>
    <xf numFmtId="0" fontId="2" fillId="0" borderId="0" applyBorder="0" applyProtection="0">
      <alignment vertical="center"/>
    </xf>
    <xf numFmtId="0" fontId="6" fillId="2" borderId="0">
      <protection hidden="1"/>
    </xf>
    <xf numFmtId="0" fontId="4" fillId="2" borderId="1" applyProtection="0">
      <alignment horizontal="center" vertical="center"/>
    </xf>
    <xf numFmtId="0" fontId="6" fillId="2" borderId="0">
      <protection hidden="1"/>
    </xf>
    <xf numFmtId="0" fontId="6" fillId="0" borderId="0" applyProtection="0"/>
    <xf numFmtId="0" fontId="6" fillId="0" borderId="0" applyProtection="0"/>
    <xf numFmtId="0" fontId="7" fillId="0" borderId="1" applyProtection="0">
      <alignment horizontal="left" vertical="center"/>
    </xf>
    <xf numFmtId="0" fontId="4" fillId="2" borderId="0" applyBorder="0" applyProtection="0"/>
    <xf numFmtId="0" fontId="2" fillId="0" borderId="1" applyProtection="0"/>
    <xf numFmtId="0" fontId="8" fillId="0" borderId="0" applyBorder="0" applyProtection="0"/>
    <xf numFmtId="0" fontId="39" fillId="2" borderId="0" applyBorder="0" applyProtection="0">
      <alignment vertical="top"/>
    </xf>
    <xf numFmtId="0" fontId="9" fillId="0" borderId="0" applyProtection="0"/>
    <xf numFmtId="0" fontId="9" fillId="2" borderId="0" applyProtection="0">
      <alignment vertical="top"/>
    </xf>
    <xf numFmtId="0" fontId="10" fillId="3" borderId="0" applyBorder="0" applyProtection="0"/>
    <xf numFmtId="0" fontId="10" fillId="3" borderId="0" applyProtection="0"/>
    <xf numFmtId="0" fontId="10" fillId="3" borderId="0" applyProtection="0"/>
    <xf numFmtId="0" fontId="6" fillId="2" borderId="0">
      <protection hidden="1"/>
    </xf>
    <xf numFmtId="0" fontId="11" fillId="4" borderId="0" applyProtection="0">
      <alignment horizontal="left" vertical="center"/>
    </xf>
    <xf numFmtId="0" fontId="12" fillId="3" borderId="0" applyProtection="0">
      <alignment horizontal="left" vertical="center"/>
    </xf>
    <xf numFmtId="0" fontId="13" fillId="3" borderId="0" applyProtection="0">
      <alignment horizontal="left" vertical="center"/>
    </xf>
    <xf numFmtId="0" fontId="5" fillId="3" borderId="0" applyProtection="0">
      <alignment horizontal="center" vertical="center"/>
    </xf>
    <xf numFmtId="0" fontId="14" fillId="3" borderId="0" applyProtection="0">
      <alignment horizontal="center" vertical="center"/>
    </xf>
    <xf numFmtId="0" fontId="4" fillId="0" borderId="0" applyProtection="0">
      <alignment horizontal="center" vertical="center"/>
    </xf>
    <xf numFmtId="0" fontId="15" fillId="3" borderId="1" applyProtection="0">
      <alignment horizontal="left" vertical="top"/>
    </xf>
    <xf numFmtId="0" fontId="4" fillId="2" borderId="1" applyProtection="0">
      <alignment horizontal="center" vertical="center"/>
    </xf>
    <xf numFmtId="0" fontId="4" fillId="3" borderId="1" applyProtection="0"/>
  </cellStyleXfs>
  <cellXfs count="204">
    <xf numFmtId="0" fontId="0" fillId="0" borderId="0" xfId="0"/>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26" fillId="3" borderId="0"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19" fillId="3" borderId="1" xfId="0" applyFont="1" applyFill="1" applyBorder="1" applyAlignment="1" applyProtection="1">
      <alignment horizontal="center" vertical="center"/>
    </xf>
    <xf numFmtId="0" fontId="24" fillId="3" borderId="0" xfId="0" applyFont="1" applyFill="1" applyBorder="1" applyAlignment="1" applyProtection="1">
      <alignment horizontal="right" vertical="center"/>
    </xf>
    <xf numFmtId="0" fontId="19" fillId="3" borderId="6" xfId="0" applyFont="1" applyFill="1" applyBorder="1" applyAlignment="1" applyProtection="1">
      <alignment horizontal="center" vertical="center"/>
    </xf>
    <xf numFmtId="0" fontId="19" fillId="0" borderId="1" xfId="0" applyFont="1" applyBorder="1" applyAlignment="1" applyProtection="1">
      <alignment horizontal="center" vertical="center"/>
      <protection locked="0"/>
    </xf>
    <xf numFmtId="0" fontId="20" fillId="3" borderId="0" xfId="0" applyFont="1" applyFill="1" applyBorder="1" applyAlignment="1" applyProtection="1">
      <alignment horizontal="center" vertical="center"/>
    </xf>
    <xf numFmtId="0" fontId="9" fillId="0" borderId="0" xfId="0" applyFont="1" applyBorder="1" applyAlignment="1">
      <alignment horizontal="center" vertical="center" wrapText="1"/>
    </xf>
    <xf numFmtId="0" fontId="0" fillId="0" borderId="0" xfId="0" applyFont="1" applyBorder="1" applyAlignment="1">
      <alignment horizontal="left" vertical="center" wrapText="1"/>
    </xf>
    <xf numFmtId="0" fontId="17" fillId="0" borderId="0" xfId="0" applyFont="1" applyBorder="1" applyAlignment="1">
      <alignment horizontal="left" vertical="center" wrapText="1"/>
    </xf>
    <xf numFmtId="0" fontId="16" fillId="0" borderId="0"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wrapText="1"/>
    </xf>
    <xf numFmtId="0" fontId="0" fillId="0" borderId="0" xfId="0" applyAlignment="1">
      <alignment horizontal="left" wrapText="1"/>
    </xf>
    <xf numFmtId="0" fontId="17" fillId="0" borderId="0" xfId="0" applyFont="1"/>
    <xf numFmtId="0" fontId="18" fillId="0" borderId="0" xfId="0" applyFont="1"/>
    <xf numFmtId="0" fontId="19" fillId="0" borderId="0" xfId="0" applyFont="1"/>
    <xf numFmtId="0" fontId="19" fillId="0" borderId="0" xfId="0" applyFont="1" applyAlignment="1"/>
    <xf numFmtId="0" fontId="19" fillId="3" borderId="0" xfId="0" applyFont="1" applyFill="1" applyProtection="1"/>
    <xf numFmtId="0" fontId="19" fillId="3" borderId="2" xfId="0" applyFont="1" applyFill="1" applyBorder="1" applyProtection="1"/>
    <xf numFmtId="0" fontId="19" fillId="3" borderId="3" xfId="0" applyFont="1" applyFill="1" applyBorder="1" applyAlignment="1" applyProtection="1">
      <alignment horizontal="center" vertical="center"/>
    </xf>
    <xf numFmtId="0" fontId="19" fillId="3" borderId="3" xfId="0" applyFont="1" applyFill="1" applyBorder="1" applyProtection="1"/>
    <xf numFmtId="0" fontId="19" fillId="3" borderId="3" xfId="0" applyFont="1" applyFill="1" applyBorder="1" applyAlignment="1" applyProtection="1"/>
    <xf numFmtId="0" fontId="19" fillId="3" borderId="4" xfId="0" applyFont="1" applyFill="1" applyBorder="1" applyProtection="1"/>
    <xf numFmtId="0" fontId="19" fillId="3" borderId="5" xfId="0" applyFont="1" applyFill="1" applyBorder="1" applyProtection="1"/>
    <xf numFmtId="0" fontId="19" fillId="3" borderId="0" xfId="0" applyFont="1" applyFill="1" applyAlignment="1" applyProtection="1">
      <alignment horizontal="center"/>
    </xf>
    <xf numFmtId="0" fontId="21" fillId="3" borderId="0" xfId="0" applyFont="1" applyFill="1" applyAlignment="1" applyProtection="1">
      <alignment horizontal="center" wrapText="1"/>
    </xf>
    <xf numFmtId="0" fontId="19" fillId="3" borderId="6" xfId="0" applyFont="1" applyFill="1" applyBorder="1" applyProtection="1"/>
    <xf numFmtId="14" fontId="23" fillId="0" borderId="1" xfId="0" applyNumberFormat="1" applyFont="1" applyBorder="1" applyAlignment="1" applyProtection="1">
      <alignment horizontal="center"/>
      <protection locked="0"/>
    </xf>
    <xf numFmtId="0" fontId="19" fillId="3" borderId="0" xfId="0" applyFont="1" applyFill="1" applyAlignment="1" applyProtection="1"/>
    <xf numFmtId="0" fontId="19" fillId="3" borderId="0" xfId="0" applyFont="1" applyFill="1" applyAlignment="1" applyProtection="1">
      <alignment horizontal="right"/>
    </xf>
    <xf numFmtId="0" fontId="19" fillId="0" borderId="1" xfId="0" applyFont="1" applyBorder="1" applyAlignment="1" applyProtection="1">
      <alignment horizontal="center" vertical="center"/>
      <protection locked="0"/>
    </xf>
    <xf numFmtId="0" fontId="19" fillId="3" borderId="6" xfId="0" applyFont="1" applyFill="1" applyBorder="1" applyAlignment="1" applyProtection="1">
      <alignment horizontal="center" vertical="center"/>
    </xf>
    <xf numFmtId="0" fontId="19" fillId="3" borderId="0" xfId="0" applyFont="1" applyFill="1" applyAlignment="1" applyProtection="1">
      <alignment vertical="center"/>
    </xf>
    <xf numFmtId="0" fontId="19" fillId="3" borderId="0" xfId="0" applyFont="1" applyFill="1" applyAlignment="1" applyProtection="1">
      <alignment horizontal="center" vertical="center"/>
    </xf>
    <xf numFmtId="0" fontId="23" fillId="0" borderId="1" xfId="0" applyFont="1" applyBorder="1" applyAlignment="1" applyProtection="1">
      <alignment horizontal="center" vertical="center"/>
      <protection locked="0"/>
    </xf>
    <xf numFmtId="0" fontId="25" fillId="3" borderId="0" xfId="0" applyFont="1" applyFill="1" applyBorder="1" applyAlignment="1" applyProtection="1">
      <alignment horizontal="center" vertical="center"/>
    </xf>
    <xf numFmtId="0" fontId="27" fillId="3" borderId="0" xfId="0" applyFont="1" applyFill="1" applyAlignment="1" applyProtection="1">
      <alignment horizontal="center"/>
    </xf>
    <xf numFmtId="0" fontId="28" fillId="3" borderId="0" xfId="0" applyFont="1" applyFill="1" applyBorder="1" applyAlignment="1" applyProtection="1">
      <alignment horizontal="center" vertical="center"/>
      <protection locked="0"/>
    </xf>
    <xf numFmtId="0" fontId="28" fillId="3" borderId="0" xfId="0" applyFont="1" applyFill="1" applyBorder="1" applyAlignment="1" applyProtection="1">
      <alignment horizontal="center" vertical="center"/>
    </xf>
    <xf numFmtId="0" fontId="19" fillId="3" borderId="0" xfId="0" applyFont="1" applyFill="1" applyBorder="1" applyProtection="1"/>
    <xf numFmtId="0" fontId="19" fillId="3" borderId="0" xfId="0" applyFont="1" applyFill="1" applyBorder="1" applyAlignment="1" applyProtection="1">
      <alignment horizontal="right"/>
    </xf>
    <xf numFmtId="164" fontId="0" fillId="0" borderId="0" xfId="0" applyNumberFormat="1"/>
    <xf numFmtId="0" fontId="19" fillId="3" borderId="7" xfId="0" applyFont="1" applyFill="1" applyBorder="1" applyProtection="1"/>
    <xf numFmtId="0" fontId="19" fillId="3" borderId="8" xfId="0" applyFont="1" applyFill="1" applyBorder="1" applyAlignment="1" applyProtection="1">
      <alignment vertical="center"/>
    </xf>
    <xf numFmtId="0" fontId="19" fillId="3" borderId="8" xfId="0" applyFont="1" applyFill="1" applyBorder="1" applyProtection="1"/>
    <xf numFmtId="0" fontId="19" fillId="3" borderId="8" xfId="0" applyFont="1" applyFill="1" applyBorder="1" applyAlignment="1" applyProtection="1"/>
    <xf numFmtId="0" fontId="19" fillId="3" borderId="9" xfId="0" applyFont="1" applyFill="1" applyBorder="1" applyProtection="1"/>
    <xf numFmtId="0" fontId="23" fillId="3" borderId="5" xfId="0" applyFont="1" applyFill="1" applyBorder="1" applyProtection="1"/>
    <xf numFmtId="0" fontId="23" fillId="3" borderId="0" xfId="0" applyFont="1" applyFill="1" applyBorder="1" applyProtection="1"/>
    <xf numFmtId="0" fontId="19" fillId="3" borderId="0" xfId="0" applyFont="1" applyFill="1" applyBorder="1" applyAlignment="1" applyProtection="1"/>
    <xf numFmtId="0" fontId="23" fillId="0" borderId="1" xfId="0" applyFont="1" applyBorder="1" applyAlignment="1" applyProtection="1">
      <alignment horizontal="center" vertical="center" wrapText="1"/>
      <protection locked="0"/>
    </xf>
    <xf numFmtId="0" fontId="23" fillId="3" borderId="0" xfId="0" applyFont="1" applyFill="1" applyProtection="1"/>
    <xf numFmtId="0" fontId="19" fillId="3" borderId="0" xfId="0" applyFont="1" applyFill="1" applyAlignment="1" applyProtection="1">
      <alignment horizontal="right" vertical="top"/>
    </xf>
    <xf numFmtId="0" fontId="19" fillId="3" borderId="0" xfId="0" applyFont="1" applyFill="1" applyAlignment="1" applyProtection="1">
      <alignment horizontal="right" vertical="center"/>
    </xf>
    <xf numFmtId="0" fontId="19" fillId="3" borderId="0" xfId="0" applyFont="1" applyFill="1" applyAlignment="1" applyProtection="1">
      <alignment vertical="top"/>
    </xf>
    <xf numFmtId="0" fontId="19" fillId="3" borderId="0" xfId="0" applyFont="1" applyFill="1" applyAlignment="1" applyProtection="1">
      <alignment horizontal="right" vertical="top" wrapText="1"/>
    </xf>
    <xf numFmtId="0" fontId="19" fillId="3" borderId="0" xfId="0" applyFont="1" applyFill="1" applyAlignment="1" applyProtection="1">
      <alignment horizontal="right" wrapText="1"/>
    </xf>
    <xf numFmtId="0" fontId="0" fillId="3" borderId="2" xfId="0" applyFill="1" applyBorder="1" applyProtection="1"/>
    <xf numFmtId="0" fontId="0" fillId="3" borderId="3" xfId="0" applyFill="1" applyBorder="1" applyProtection="1"/>
    <xf numFmtId="0" fontId="0" fillId="3" borderId="3" xfId="0" applyFill="1" applyBorder="1" applyAlignment="1" applyProtection="1"/>
    <xf numFmtId="0" fontId="0" fillId="3" borderId="4" xfId="0" applyFill="1" applyBorder="1" applyProtection="1"/>
    <xf numFmtId="0" fontId="0" fillId="3" borderId="5" xfId="0" applyFill="1" applyBorder="1" applyProtection="1"/>
    <xf numFmtId="0" fontId="17" fillId="3" borderId="0" xfId="0" applyFont="1" applyFill="1" applyProtection="1"/>
    <xf numFmtId="0" fontId="0" fillId="3" borderId="0" xfId="0" applyFill="1" applyProtection="1"/>
    <xf numFmtId="0" fontId="0" fillId="3" borderId="0" xfId="0" applyFill="1" applyAlignment="1" applyProtection="1"/>
    <xf numFmtId="0" fontId="0" fillId="3" borderId="6" xfId="0" applyFill="1" applyBorder="1" applyProtection="1"/>
    <xf numFmtId="0" fontId="18" fillId="3" borderId="0" xfId="0" applyFont="1" applyFill="1" applyProtection="1"/>
    <xf numFmtId="0" fontId="17" fillId="3" borderId="1" xfId="0" applyFont="1" applyFill="1" applyBorder="1" applyAlignment="1" applyProtection="1">
      <alignment horizontal="center" vertical="center"/>
    </xf>
    <xf numFmtId="0" fontId="17" fillId="2" borderId="1" xfId="0" applyFont="1" applyFill="1" applyBorder="1" applyAlignment="1" applyProtection="1">
      <alignment horizontal="center" vertical="center"/>
      <protection locked="0"/>
    </xf>
    <xf numFmtId="0" fontId="19" fillId="3" borderId="10" xfId="0" applyFont="1" applyFill="1" applyBorder="1" applyProtection="1"/>
    <xf numFmtId="0" fontId="0" fillId="3" borderId="11" xfId="0" applyFill="1" applyBorder="1" applyProtection="1"/>
    <xf numFmtId="0" fontId="19" fillId="3" borderId="12" xfId="0" applyFont="1" applyFill="1" applyBorder="1" applyProtection="1"/>
    <xf numFmtId="0" fontId="23" fillId="3" borderId="0" xfId="0" applyFont="1" applyFill="1" applyProtection="1"/>
    <xf numFmtId="0" fontId="19" fillId="3" borderId="0" xfId="0" applyFont="1" applyFill="1" applyAlignment="1" applyProtection="1">
      <alignment horizontal="right" vertical="top"/>
    </xf>
    <xf numFmtId="0" fontId="0" fillId="0" borderId="0" xfId="0" applyProtection="1"/>
    <xf numFmtId="0" fontId="0" fillId="0" borderId="0" xfId="0" applyProtection="1">
      <protection locked="0"/>
    </xf>
    <xf numFmtId="0" fontId="25" fillId="3" borderId="5" xfId="0" applyFont="1" applyFill="1" applyBorder="1" applyProtection="1"/>
    <xf numFmtId="0" fontId="25" fillId="3" borderId="0" xfId="0" applyFont="1" applyFill="1" applyProtection="1"/>
    <xf numFmtId="0" fontId="19" fillId="3" borderId="13" xfId="0" applyFont="1" applyFill="1" applyBorder="1" applyAlignment="1" applyProtection="1">
      <alignment horizontal="center" vertical="center" wrapText="1"/>
    </xf>
    <xf numFmtId="0" fontId="31" fillId="3" borderId="14" xfId="0" applyFont="1" applyFill="1" applyBorder="1" applyAlignment="1" applyProtection="1">
      <alignment horizontal="center" vertical="center" wrapText="1"/>
    </xf>
    <xf numFmtId="0" fontId="32" fillId="3" borderId="0" xfId="0" applyFont="1" applyFill="1" applyProtection="1"/>
    <xf numFmtId="0" fontId="23" fillId="0" borderId="1" xfId="0" applyFont="1" applyBorder="1" applyAlignment="1" applyProtection="1">
      <alignment vertical="center"/>
      <protection locked="0"/>
    </xf>
    <xf numFmtId="0" fontId="19" fillId="3" borderId="0" xfId="0" applyFont="1" applyFill="1" applyBorder="1" applyAlignment="1" applyProtection="1">
      <alignment vertical="center"/>
    </xf>
    <xf numFmtId="0" fontId="25" fillId="3" borderId="0" xfId="0" applyFont="1" applyFill="1" applyBorder="1" applyProtection="1"/>
    <xf numFmtId="0" fontId="19" fillId="3" borderId="8" xfId="0" applyFont="1" applyFill="1" applyBorder="1" applyAlignment="1" applyProtection="1">
      <alignment horizontal="right" vertical="top"/>
    </xf>
    <xf numFmtId="0" fontId="19" fillId="3" borderId="8" xfId="0" applyFont="1" applyFill="1" applyBorder="1" applyAlignment="1" applyProtection="1">
      <alignment horizontal="distributed" vertical="top" wrapText="1"/>
    </xf>
    <xf numFmtId="0" fontId="19" fillId="3" borderId="0" xfId="0" applyFont="1" applyFill="1" applyBorder="1" applyAlignment="1" applyProtection="1">
      <alignment horizontal="center" vertical="center" wrapText="1"/>
    </xf>
    <xf numFmtId="0" fontId="32" fillId="3" borderId="0" xfId="0" applyFont="1" applyFill="1" applyProtection="1"/>
    <xf numFmtId="0" fontId="19" fillId="3" borderId="0" xfId="0" applyFont="1" applyFill="1" applyBorder="1" applyAlignment="1" applyProtection="1">
      <alignment horizontal="center"/>
    </xf>
    <xf numFmtId="0" fontId="19" fillId="3" borderId="0" xfId="0" applyFont="1" applyFill="1" applyBorder="1" applyAlignment="1" applyProtection="1">
      <alignment horizontal="left" vertical="top" wrapText="1"/>
    </xf>
    <xf numFmtId="0" fontId="19" fillId="3" borderId="15" xfId="0" applyFont="1" applyFill="1" applyBorder="1" applyProtection="1"/>
    <xf numFmtId="0" fontId="19" fillId="3" borderId="16" xfId="0" applyFont="1" applyFill="1" applyBorder="1" applyProtection="1"/>
    <xf numFmtId="0" fontId="19" fillId="3" borderId="17" xfId="0" applyFont="1" applyFill="1" applyBorder="1" applyProtection="1"/>
    <xf numFmtId="0" fontId="19" fillId="3" borderId="0" xfId="0" applyFont="1" applyFill="1" applyAlignment="1" applyProtection="1">
      <alignment horizontal="center" vertical="center" wrapText="1"/>
    </xf>
    <xf numFmtId="0" fontId="23" fillId="3" borderId="0" xfId="0" applyFont="1" applyFill="1" applyBorder="1" applyAlignment="1" applyProtection="1">
      <alignment horizontal="center" vertical="center"/>
    </xf>
    <xf numFmtId="0" fontId="17" fillId="3" borderId="0" xfId="0" applyFont="1" applyFill="1" applyBorder="1" applyAlignment="1" applyProtection="1">
      <alignment horizontal="left" vertical="top"/>
    </xf>
    <xf numFmtId="0" fontId="23" fillId="3" borderId="0" xfId="0" applyFont="1" applyFill="1" applyBorder="1" applyAlignment="1" applyProtection="1">
      <alignment horizontal="center" vertical="top"/>
    </xf>
    <xf numFmtId="0" fontId="19" fillId="3" borderId="0" xfId="0" applyFont="1" applyFill="1" applyBorder="1" applyAlignment="1" applyProtection="1">
      <alignment horizontal="left" vertical="top"/>
    </xf>
    <xf numFmtId="0" fontId="27" fillId="3" borderId="0" xfId="0" applyFont="1" applyFill="1" applyProtection="1"/>
    <xf numFmtId="0" fontId="24" fillId="6" borderId="21" xfId="0" applyFont="1" applyFill="1" applyBorder="1" applyAlignment="1" applyProtection="1">
      <alignment horizontal="center" vertical="center" wrapText="1"/>
    </xf>
    <xf numFmtId="0" fontId="24" fillId="6" borderId="24" xfId="0" applyFont="1" applyFill="1" applyBorder="1" applyAlignment="1" applyProtection="1">
      <alignment horizontal="center" vertical="center" wrapText="1"/>
    </xf>
    <xf numFmtId="0" fontId="33" fillId="6" borderId="26" xfId="0" applyFont="1" applyFill="1" applyBorder="1" applyAlignment="1" applyProtection="1">
      <alignment horizontal="center" vertical="center" wrapText="1"/>
    </xf>
    <xf numFmtId="0" fontId="23" fillId="0" borderId="28" xfId="0" applyFont="1" applyBorder="1" applyAlignment="1" applyProtection="1">
      <alignment horizontal="center"/>
      <protection locked="0"/>
    </xf>
    <xf numFmtId="0" fontId="35" fillId="6" borderId="1" xfId="0" applyFont="1" applyFill="1" applyBorder="1" applyAlignment="1" applyProtection="1">
      <alignment horizontal="center"/>
    </xf>
    <xf numFmtId="0" fontId="19" fillId="0" borderId="27" xfId="0" applyFont="1" applyBorder="1" applyAlignment="1" applyProtection="1">
      <alignment horizontal="center" vertical="center" wrapText="1"/>
      <protection locked="0"/>
    </xf>
    <xf numFmtId="0" fontId="23" fillId="7" borderId="28" xfId="0" applyFont="1" applyFill="1" applyBorder="1" applyAlignment="1" applyProtection="1">
      <alignment horizontal="center" vertical="center" wrapText="1"/>
    </xf>
    <xf numFmtId="0" fontId="19" fillId="7" borderId="29" xfId="0" applyFont="1" applyFill="1" applyBorder="1" applyAlignment="1" applyProtection="1">
      <alignment horizontal="center" vertical="center" wrapText="1"/>
    </xf>
    <xf numFmtId="0" fontId="19" fillId="0" borderId="27" xfId="0" applyFont="1" applyBorder="1" applyAlignment="1" applyProtection="1">
      <alignment horizontal="center"/>
      <protection locked="0"/>
    </xf>
    <xf numFmtId="0" fontId="36" fillId="6" borderId="29" xfId="0" applyFont="1" applyFill="1" applyBorder="1" applyProtection="1"/>
    <xf numFmtId="0" fontId="19" fillId="0" borderId="29" xfId="0" applyFont="1" applyBorder="1" applyAlignment="1" applyProtection="1">
      <alignment horizontal="center"/>
      <protection locked="0"/>
    </xf>
    <xf numFmtId="0" fontId="23" fillId="0" borderId="1" xfId="0" applyFont="1" applyBorder="1" applyAlignment="1" applyProtection="1">
      <alignment horizontal="center"/>
      <protection locked="0"/>
    </xf>
    <xf numFmtId="0" fontId="23" fillId="0" borderId="31" xfId="0" applyFont="1" applyBorder="1" applyAlignment="1" applyProtection="1">
      <alignment horizontal="center"/>
      <protection locked="0"/>
    </xf>
    <xf numFmtId="0" fontId="35" fillId="6" borderId="32" xfId="0" applyFont="1" applyFill="1" applyBorder="1" applyAlignment="1" applyProtection="1">
      <alignment horizontal="center"/>
    </xf>
    <xf numFmtId="0" fontId="19" fillId="0" borderId="30" xfId="0" applyFont="1" applyBorder="1" applyAlignment="1" applyProtection="1">
      <alignment horizontal="center"/>
      <protection locked="0"/>
    </xf>
    <xf numFmtId="0" fontId="23" fillId="0" borderId="32" xfId="0" applyFont="1" applyBorder="1" applyAlignment="1" applyProtection="1">
      <alignment horizontal="center"/>
      <protection locked="0"/>
    </xf>
    <xf numFmtId="0" fontId="36" fillId="6" borderId="33" xfId="0" applyFont="1" applyFill="1" applyBorder="1" applyProtection="1"/>
    <xf numFmtId="0" fontId="19" fillId="0" borderId="33" xfId="0" applyFont="1" applyBorder="1" applyAlignment="1" applyProtection="1">
      <alignment horizontal="center"/>
      <protection locked="0"/>
    </xf>
    <xf numFmtId="0" fontId="36" fillId="6" borderId="1" xfId="0" applyFont="1" applyFill="1" applyBorder="1" applyAlignment="1" applyProtection="1">
      <alignment horizontal="center"/>
    </xf>
    <xf numFmtId="0" fontId="36" fillId="6" borderId="32" xfId="0" applyFont="1" applyFill="1" applyBorder="1" applyAlignment="1" applyProtection="1">
      <alignment horizontal="center"/>
    </xf>
    <xf numFmtId="0" fontId="23" fillId="7" borderId="1" xfId="0" applyFont="1" applyFill="1" applyBorder="1" applyAlignment="1" applyProtection="1">
      <alignment horizontal="center"/>
    </xf>
    <xf numFmtId="0" fontId="36" fillId="7" borderId="29" xfId="0" applyFont="1" applyFill="1" applyBorder="1" applyProtection="1"/>
    <xf numFmtId="0" fontId="19" fillId="7" borderId="27" xfId="0" applyFont="1" applyFill="1" applyBorder="1" applyAlignment="1" applyProtection="1">
      <alignment horizontal="center"/>
    </xf>
    <xf numFmtId="0" fontId="19" fillId="7" borderId="29" xfId="0" applyFont="1" applyFill="1" applyBorder="1" applyAlignment="1" applyProtection="1">
      <alignment horizontal="center"/>
    </xf>
    <xf numFmtId="0" fontId="23" fillId="3" borderId="1" xfId="0" applyFont="1" applyFill="1" applyBorder="1" applyAlignment="1" applyProtection="1">
      <alignment horizontal="center" vertical="center"/>
    </xf>
    <xf numFmtId="0" fontId="0" fillId="0" borderId="0" xfId="0" applyAlignment="1">
      <alignment horizontal="right"/>
    </xf>
    <xf numFmtId="0" fontId="16" fillId="3" borderId="0" xfId="0" applyFont="1" applyFill="1"/>
    <xf numFmtId="0" fontId="0" fillId="3" borderId="0" xfId="0" applyFill="1"/>
    <xf numFmtId="165" fontId="0" fillId="3" borderId="0" xfId="0" applyNumberFormat="1" applyFont="1" applyFill="1" applyBorder="1" applyAlignment="1">
      <alignment horizontal="center" vertical="center"/>
    </xf>
    <xf numFmtId="165" fontId="0" fillId="3" borderId="0" xfId="0" applyNumberFormat="1" applyFill="1"/>
    <xf numFmtId="165" fontId="0" fillId="3" borderId="0" xfId="0" applyNumberFormat="1" applyFill="1" applyAlignment="1">
      <alignment horizontal="right" vertical="center"/>
    </xf>
    <xf numFmtId="165" fontId="0" fillId="0" borderId="0" xfId="0" applyNumberFormat="1"/>
    <xf numFmtId="0" fontId="19" fillId="3" borderId="1" xfId="0" applyFont="1" applyFill="1" applyBorder="1" applyAlignment="1">
      <alignment horizontal="center" vertical="center" wrapText="1"/>
    </xf>
    <xf numFmtId="0" fontId="18" fillId="0" borderId="1" xfId="0" applyFont="1" applyBorder="1" applyAlignment="1" applyProtection="1">
      <alignment horizontal="center" vertical="center"/>
      <protection locked="0"/>
    </xf>
    <xf numFmtId="20" fontId="0" fillId="0" borderId="1" xfId="0" applyNumberFormat="1"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3" borderId="1" xfId="0" applyFill="1" applyBorder="1" applyAlignment="1">
      <alignment horizontal="right"/>
    </xf>
    <xf numFmtId="0" fontId="0" fillId="3" borderId="1" xfId="0" applyFill="1" applyBorder="1" applyAlignment="1">
      <alignment horizontal="left"/>
    </xf>
    <xf numFmtId="0" fontId="0" fillId="0" borderId="1" xfId="0" applyBorder="1" applyProtection="1">
      <protection locked="0"/>
    </xf>
    <xf numFmtId="0" fontId="0" fillId="3" borderId="1" xfId="0" applyFill="1" applyBorder="1" applyAlignment="1">
      <alignment horizontal="center"/>
    </xf>
    <xf numFmtId="0" fontId="0" fillId="3" borderId="0" xfId="0" applyFill="1" applyAlignment="1">
      <alignment horizontal="right"/>
    </xf>
    <xf numFmtId="0" fontId="0" fillId="0" borderId="1" xfId="0" applyBorder="1" applyAlignment="1">
      <alignment horizontal="right"/>
    </xf>
    <xf numFmtId="0" fontId="0" fillId="0" borderId="1" xfId="0" applyBorder="1" applyAlignment="1">
      <alignment horizontal="center"/>
    </xf>
    <xf numFmtId="0" fontId="6" fillId="2" borderId="0" xfId="0" applyFont="1" applyFill="1"/>
    <xf numFmtId="0" fontId="37" fillId="2" borderId="0" xfId="0" applyFont="1" applyFill="1"/>
    <xf numFmtId="0" fontId="37" fillId="2" borderId="0" xfId="0" applyFont="1" applyFill="1" applyProtection="1">
      <protection locked="0"/>
    </xf>
    <xf numFmtId="0" fontId="37" fillId="2" borderId="34" xfId="0" applyFont="1" applyFill="1" applyBorder="1"/>
    <xf numFmtId="0" fontId="37" fillId="2" borderId="16" xfId="0" applyFont="1" applyFill="1" applyBorder="1"/>
    <xf numFmtId="0" fontId="37" fillId="2" borderId="35" xfId="0" applyFont="1" applyFill="1" applyBorder="1"/>
    <xf numFmtId="0" fontId="38" fillId="2" borderId="0" xfId="0" applyFont="1" applyFill="1"/>
    <xf numFmtId="0" fontId="37" fillId="2" borderId="36" xfId="0" applyFont="1" applyFill="1" applyBorder="1"/>
    <xf numFmtId="0" fontId="37" fillId="2" borderId="37" xfId="0" applyFont="1" applyFill="1" applyBorder="1"/>
    <xf numFmtId="0" fontId="37" fillId="2" borderId="0" xfId="0" applyFont="1" applyFill="1"/>
    <xf numFmtId="0" fontId="37" fillId="2" borderId="1" xfId="0" applyFont="1" applyFill="1" applyBorder="1"/>
    <xf numFmtId="166" fontId="37" fillId="2" borderId="0" xfId="0" applyNumberFormat="1" applyFont="1" applyFill="1"/>
    <xf numFmtId="0" fontId="37" fillId="2" borderId="10" xfId="0" applyFont="1" applyFill="1" applyBorder="1"/>
    <xf numFmtId="0" fontId="37" fillId="2" borderId="11" xfId="0" applyFont="1" applyFill="1" applyBorder="1"/>
    <xf numFmtId="0" fontId="37" fillId="2" borderId="12" xfId="0" applyFont="1" applyFill="1" applyBorder="1"/>
    <xf numFmtId="0" fontId="37" fillId="2" borderId="0" xfId="0" applyFont="1" applyFill="1" applyBorder="1"/>
    <xf numFmtId="14" fontId="37" fillId="2" borderId="0" xfId="0" applyNumberFormat="1" applyFont="1" applyFill="1"/>
    <xf numFmtId="0" fontId="25" fillId="3" borderId="0" xfId="0" applyFont="1" applyFill="1" applyBorder="1" applyAlignment="1" applyProtection="1">
      <alignment horizontal="center" vertical="center" wrapText="1"/>
      <protection locked="0" hidden="1"/>
    </xf>
    <xf numFmtId="0" fontId="19" fillId="3" borderId="0" xfId="0" applyFont="1" applyFill="1" applyBorder="1" applyAlignment="1" applyProtection="1">
      <alignment horizontal="right" vertical="top" wrapText="1"/>
    </xf>
    <xf numFmtId="0" fontId="19" fillId="0" borderId="1" xfId="0" applyFont="1" applyBorder="1" applyAlignment="1" applyProtection="1">
      <alignment horizontal="justify" vertical="top" wrapText="1"/>
      <protection locked="0"/>
    </xf>
    <xf numFmtId="0" fontId="0" fillId="0" borderId="1" xfId="0" applyFont="1" applyBorder="1" applyAlignment="1" applyProtection="1">
      <alignment horizontal="fill" vertical="top" wrapText="1"/>
      <protection locked="0"/>
    </xf>
    <xf numFmtId="165" fontId="19" fillId="0" borderId="1" xfId="0" applyNumberFormat="1" applyFont="1" applyBorder="1" applyAlignment="1" applyProtection="1">
      <alignment horizontal="center" vertical="center"/>
      <protection locked="0"/>
    </xf>
    <xf numFmtId="0" fontId="0" fillId="3" borderId="0" xfId="0" applyFont="1" applyFill="1" applyBorder="1" applyAlignment="1" applyProtection="1">
      <alignment horizontal="center" vertical="center"/>
    </xf>
    <xf numFmtId="0" fontId="19" fillId="3" borderId="0" xfId="0" applyFont="1" applyFill="1" applyBorder="1" applyAlignment="1" applyProtection="1">
      <alignment horizontal="right" vertical="center" wrapText="1"/>
    </xf>
    <xf numFmtId="0" fontId="18" fillId="0" borderId="1" xfId="0" applyFont="1" applyBorder="1" applyAlignment="1" applyProtection="1">
      <alignment horizontal="justify" vertical="top" wrapText="1"/>
      <protection locked="0"/>
    </xf>
    <xf numFmtId="0" fontId="18" fillId="3" borderId="0" xfId="0" applyFont="1" applyFill="1" applyBorder="1" applyAlignment="1" applyProtection="1">
      <alignment horizontal="left" vertical="center"/>
    </xf>
    <xf numFmtId="0" fontId="30" fillId="3" borderId="1" xfId="0" applyFont="1" applyFill="1" applyBorder="1" applyAlignment="1" applyProtection="1">
      <alignment horizontal="center" vertical="center"/>
      <protection locked="0"/>
    </xf>
    <xf numFmtId="0" fontId="23" fillId="5" borderId="1"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1" xfId="0" applyFont="1" applyFill="1" applyBorder="1" applyAlignment="1" applyProtection="1">
      <alignment horizontal="center" vertical="center" wrapText="1"/>
    </xf>
    <xf numFmtId="0" fontId="0" fillId="0" borderId="1" xfId="0" applyFont="1" applyBorder="1" applyAlignment="1" applyProtection="1">
      <alignment horizontal="justify" vertical="center" wrapText="1"/>
      <protection locked="0"/>
    </xf>
    <xf numFmtId="0" fontId="0" fillId="0" borderId="1" xfId="0" applyFont="1" applyBorder="1" applyAlignment="1" applyProtection="1">
      <alignment horizontal="justify" vertical="top" wrapText="1"/>
      <protection locked="0"/>
    </xf>
    <xf numFmtId="0" fontId="19" fillId="3" borderId="0" xfId="0" applyFont="1" applyFill="1" applyBorder="1" applyAlignment="1" applyProtection="1">
      <alignment horizontal="left" vertical="top" wrapText="1"/>
    </xf>
    <xf numFmtId="0" fontId="19" fillId="3" borderId="0" xfId="0" applyFont="1" applyFill="1" applyBorder="1" applyAlignment="1" applyProtection="1">
      <alignment horizontal="left" vertical="center" wrapText="1"/>
    </xf>
    <xf numFmtId="0" fontId="23" fillId="3" borderId="0" xfId="0" applyFont="1" applyFill="1" applyBorder="1" applyAlignment="1" applyProtection="1">
      <alignment horizontal="right" vertical="center" wrapText="1"/>
    </xf>
    <xf numFmtId="0" fontId="19" fillId="6" borderId="18" xfId="0" applyFont="1" applyFill="1" applyBorder="1" applyAlignment="1" applyProtection="1">
      <alignment horizontal="center" vertical="center"/>
    </xf>
    <xf numFmtId="0" fontId="19" fillId="6" borderId="19" xfId="0" applyFont="1" applyFill="1" applyBorder="1" applyAlignment="1" applyProtection="1">
      <alignment horizontal="center" vertical="center"/>
    </xf>
    <xf numFmtId="0" fontId="24" fillId="6" borderId="20" xfId="0" applyFont="1" applyFill="1" applyBorder="1" applyAlignment="1" applyProtection="1">
      <alignment horizontal="center" vertical="center" wrapText="1"/>
    </xf>
    <xf numFmtId="0" fontId="24" fillId="6" borderId="22" xfId="0" applyFont="1" applyFill="1" applyBorder="1" applyAlignment="1" applyProtection="1">
      <alignment horizontal="center" vertical="center" wrapText="1"/>
    </xf>
    <xf numFmtId="0" fontId="24" fillId="6" borderId="23" xfId="0" applyFont="1" applyFill="1" applyBorder="1" applyAlignment="1" applyProtection="1">
      <alignment horizontal="center" vertical="center" wrapText="1"/>
    </xf>
    <xf numFmtId="0" fontId="24" fillId="6" borderId="25" xfId="0" applyFont="1" applyFill="1" applyBorder="1" applyAlignment="1" applyProtection="1">
      <alignment horizontal="center" vertical="center" wrapText="1"/>
    </xf>
    <xf numFmtId="0" fontId="34" fillId="6" borderId="27" xfId="0" applyFont="1" applyFill="1" applyBorder="1" applyAlignment="1" applyProtection="1">
      <alignment horizontal="center" vertical="center"/>
    </xf>
    <xf numFmtId="0" fontId="34" fillId="6" borderId="30" xfId="0" applyFont="1" applyFill="1" applyBorder="1" applyAlignment="1" applyProtection="1">
      <alignment horizontal="center" vertical="center"/>
    </xf>
    <xf numFmtId="0" fontId="19" fillId="0" borderId="1" xfId="0" applyFont="1" applyBorder="1" applyAlignment="1" applyProtection="1">
      <alignment horizontal="left" vertical="center" wrapText="1"/>
      <protection locked="0"/>
    </xf>
    <xf numFmtId="0" fontId="25" fillId="3" borderId="0" xfId="0" applyFont="1" applyFill="1" applyBorder="1" applyAlignment="1" applyProtection="1">
      <alignment horizontal="center" vertical="center" wrapText="1"/>
      <protection locked="0"/>
    </xf>
    <xf numFmtId="0" fontId="27" fillId="3" borderId="13" xfId="0" applyFont="1" applyFill="1" applyBorder="1" applyAlignment="1" applyProtection="1">
      <alignment horizontal="center" vertical="center" wrapText="1"/>
    </xf>
    <xf numFmtId="165" fontId="0" fillId="0" borderId="0" xfId="0" applyNumberFormat="1" applyFont="1" applyBorder="1" applyAlignment="1" applyProtection="1">
      <alignment horizontal="center" vertical="center"/>
      <protection locked="0"/>
    </xf>
    <xf numFmtId="165" fontId="0" fillId="3" borderId="0" xfId="0" applyNumberFormat="1" applyFont="1" applyFill="1" applyBorder="1" applyAlignment="1">
      <alignment horizontal="center" vertical="center"/>
    </xf>
    <xf numFmtId="0" fontId="0" fillId="3" borderId="0" xfId="0" applyFont="1" applyFill="1" applyBorder="1" applyAlignment="1">
      <alignment horizontal="center" vertical="center"/>
    </xf>
    <xf numFmtId="0" fontId="0" fillId="3" borderId="1" xfId="0" applyFont="1" applyFill="1" applyBorder="1" applyAlignment="1">
      <alignment horizontal="right" vertical="center"/>
    </xf>
    <xf numFmtId="0" fontId="0"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65" fontId="0" fillId="3" borderId="1" xfId="0" applyNumberFormat="1" applyFont="1" applyFill="1" applyBorder="1" applyAlignment="1">
      <alignment horizontal="center" vertical="center" wrapText="1"/>
    </xf>
    <xf numFmtId="0" fontId="18" fillId="0" borderId="1" xfId="0" applyFont="1" applyBorder="1" applyAlignment="1" applyProtection="1">
      <alignment horizontal="center" vertical="center"/>
      <protection locked="0"/>
    </xf>
    <xf numFmtId="0" fontId="0" fillId="0" borderId="0" xfId="0" applyFont="1" applyBorder="1" applyAlignment="1">
      <alignment horizontal="center" vertical="center"/>
    </xf>
    <xf numFmtId="0" fontId="37" fillId="2" borderId="1" xfId="0" applyFont="1" applyFill="1" applyBorder="1" applyAlignment="1">
      <alignment horizontal="center" vertical="center"/>
    </xf>
  </cellXfs>
  <cellStyles count="33">
    <cellStyle name="Accent_italic" xfId="1"/>
    <cellStyle name="footnote_center" xfId="2"/>
    <cellStyle name="Без имени1" xfId="3"/>
    <cellStyle name="Без имени10" xfId="4"/>
    <cellStyle name="Без имени11" xfId="5"/>
    <cellStyle name="Без имени12" xfId="6"/>
    <cellStyle name="Без имени13" xfId="7"/>
    <cellStyle name="Без имени14" xfId="8"/>
    <cellStyle name="Без имени15" xfId="9"/>
    <cellStyle name="Без имени16" xfId="10"/>
    <cellStyle name="Без имени17" xfId="11"/>
    <cellStyle name="Без имени18" xfId="12"/>
    <cellStyle name="Без имени19" xfId="13"/>
    <cellStyle name="Без имени2" xfId="14"/>
    <cellStyle name="Без имени20" xfId="15"/>
    <cellStyle name="Без имени3" xfId="16"/>
    <cellStyle name="Без имени4" xfId="17"/>
    <cellStyle name="Без имени5" xfId="18"/>
    <cellStyle name="Без имени6" xfId="19"/>
    <cellStyle name="Без имени7" xfId="20"/>
    <cellStyle name="Без имени8" xfId="21"/>
    <cellStyle name="Без имени9" xfId="22"/>
    <cellStyle name="безрамки_серы__ЖирнЧерн_левоСередина" xfId="26"/>
    <cellStyle name="красныйЖирный_на_сером_без_рамки" xfId="27"/>
    <cellStyle name="обычЗелен_на_сером_без_рамки_центр" xfId="28"/>
    <cellStyle name="Обычный" xfId="0" builtinId="0"/>
    <cellStyle name="прозрачный_без_рамки_черныйЖирный_центрирован" xfId="29"/>
    <cellStyle name="Пустой" xfId="23"/>
    <cellStyle name="рам_сер_обычЧерн_лево_верх" xfId="30"/>
    <cellStyle name="рамка_белый_жирный_центр" xfId="31"/>
    <cellStyle name="серый_рамка_жирный" xfId="32"/>
    <cellStyle name="СерыйДляПРограммы" xfId="24"/>
    <cellStyle name="СерыйДляПрограммыОкончат" xfId="25"/>
  </cellStyles>
  <dxfs count="84">
    <dxf>
      <font>
        <b/>
        <i val="0"/>
        <sz val="10"/>
        <color rgb="FF000000"/>
        <name val="Arial"/>
      </font>
    </dxf>
    <dxf>
      <font>
        <b/>
        <i/>
        <sz val="8"/>
        <color rgb="FF000000"/>
        <name val="Times New Roman"/>
      </font>
      <fill>
        <patternFill>
          <bgColor rgb="FFE6EBF5"/>
        </patternFill>
      </fill>
      <border diagonalUp="0" diagonalDown="0">
        <left/>
        <right/>
        <top/>
        <bottom/>
      </border>
    </dxf>
    <dxf>
      <font>
        <b val="0"/>
        <i val="0"/>
        <strike val="0"/>
        <outline val="0"/>
        <shadow val="0"/>
        <u val="none"/>
        <sz val="10"/>
        <color rgb="FFE6EBF5"/>
        <name val="Arial"/>
      </font>
      <numFmt numFmtId="0" formatCode="General"/>
      <fill>
        <patternFill>
          <bgColor rgb="FFE6EBF5"/>
        </patternFill>
      </fill>
      <border diagonalUp="0" diagonalDown="0">
        <left/>
        <right/>
        <top/>
        <bottom/>
      </border>
    </dxf>
    <dxf>
      <font>
        <b val="0"/>
        <i val="0"/>
        <sz val="10"/>
        <color rgb="FFCC0000"/>
        <name val="Arial"/>
      </font>
      <fill>
        <patternFill>
          <bgColor rgb="FFFFCCCC"/>
        </patternFill>
      </fill>
    </dxf>
    <dxf>
      <font>
        <color rgb="FF000000"/>
        <name val="Arial"/>
      </font>
      <fill>
        <patternFill>
          <bgColor rgb="FFFFFFFF"/>
        </patternFill>
      </fill>
      <border diagonalUp="0" diagonalDown="0">
        <left style="hair">
          <color auto="1"/>
        </left>
        <right style="hair">
          <color auto="1"/>
        </right>
        <top style="hair">
          <color auto="1"/>
        </top>
        <bottom style="hair">
          <color auto="1"/>
        </bottom>
      </border>
    </dxf>
    <dxf>
      <font>
        <b val="0"/>
        <i val="0"/>
        <sz val="10"/>
        <color rgb="FFCC0000"/>
        <name val="Arial"/>
      </font>
      <fill>
        <patternFill>
          <bgColor rgb="FFFFCCCC"/>
        </patternFill>
      </fill>
    </dxf>
    <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dxf>
    <dxf>
      <font>
        <color rgb="FF000000"/>
        <name val="Arial"/>
      </font>
      <fill>
        <patternFill>
          <bgColor rgb="FFFFFFFF"/>
        </patternFill>
      </fill>
      <border diagonalUp="0" diagonalDown="0">
        <left style="hair">
          <color auto="1"/>
        </left>
        <right style="hair">
          <color auto="1"/>
        </right>
        <top style="hair">
          <color auto="1"/>
        </top>
        <bottom style="hair">
          <color auto="1"/>
        </bottom>
      </border>
    </dxf>
    <dxf>
      <font>
        <b val="0"/>
        <i val="0"/>
        <sz val="10"/>
        <color rgb="FFCC0000"/>
        <name val="Arial"/>
      </font>
      <fill>
        <patternFill>
          <bgColor rgb="FFFFCCCC"/>
        </patternFill>
      </fill>
    </dxf>
    <dxf>
      <font>
        <b val="0"/>
        <i val="0"/>
        <sz val="10"/>
        <color rgb="FFCC0000"/>
        <name val="Arial"/>
      </font>
      <fill>
        <patternFill>
          <bgColor rgb="FFFFCCCC"/>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color rgb="FF000000"/>
        <name val="Arial"/>
      </font>
      <fill>
        <patternFill>
          <bgColor rgb="FFFFFFFF"/>
        </patternFill>
      </fill>
      <border diagonalUp="0" diagonalDown="0">
        <left style="hair">
          <color auto="1"/>
        </left>
        <right style="hair">
          <color auto="1"/>
        </right>
        <top style="hair">
          <color auto="1"/>
        </top>
        <bottom style="hair">
          <color auto="1"/>
        </bottom>
      </border>
    </dxf>
    <dxf>
      <font>
        <b val="0"/>
        <i val="0"/>
        <sz val="10"/>
        <color rgb="FFCC0000"/>
        <name val="Arial"/>
      </font>
      <fill>
        <patternFill>
          <bgColor rgb="FFFFCCCC"/>
        </patternFill>
      </fill>
    </dxf>
    <dxf>
      <font>
        <b/>
        <i val="0"/>
        <sz val="10"/>
        <color rgb="FF000000"/>
        <name val="Arial"/>
      </font>
    </dxf>
    <dxf>
      <font>
        <b/>
        <i/>
        <sz val="8"/>
        <color rgb="FF000000"/>
        <name val="Times New Roman"/>
      </font>
      <fill>
        <patternFill>
          <bgColor rgb="FFE6EBF5"/>
        </patternFill>
      </fill>
      <border diagonalUp="0" diagonalDown="0">
        <left/>
        <right/>
        <top/>
        <bottom/>
      </border>
    </dxf>
    <dxf>
      <font>
        <b/>
        <i val="0"/>
        <sz val="10"/>
        <color rgb="FF000000"/>
        <name val="Arial"/>
      </font>
    </dxf>
    <dxf>
      <font>
        <b/>
        <i/>
        <sz val="8"/>
        <color rgb="FF000000"/>
        <name val="Times New Roman"/>
      </font>
      <fill>
        <patternFill>
          <bgColor rgb="FFE6EBF5"/>
        </patternFill>
      </fill>
      <border diagonalUp="0" diagonalDown="0">
        <left/>
        <right/>
        <top/>
        <bottom/>
      </border>
    </dxf>
    <dxf>
      <font>
        <b val="0"/>
        <i val="0"/>
        <strike val="0"/>
        <outline val="0"/>
        <shadow val="0"/>
        <u val="none"/>
        <sz val="10"/>
        <color rgb="FFE6EBF5"/>
        <name val="Arial"/>
      </font>
      <numFmt numFmtId="0" formatCode="General"/>
      <fill>
        <patternFill>
          <bgColor rgb="FFE6EBF5"/>
        </patternFill>
      </fill>
      <border diagonalUp="0" diagonalDown="0">
        <left/>
        <right/>
        <top/>
        <bottom/>
      </border>
    </dxf>
    <dxf>
      <font>
        <color rgb="FF000000"/>
        <name val="Arial"/>
      </font>
      <fill>
        <patternFill>
          <bgColor rgb="FFFFFFFF"/>
        </patternFill>
      </fill>
      <border diagonalUp="0" diagonalDown="0">
        <left style="hair">
          <color auto="1"/>
        </left>
        <right style="hair">
          <color auto="1"/>
        </right>
        <top style="hair">
          <color auto="1"/>
        </top>
        <bottom style="hair">
          <color auto="1"/>
        </bottom>
      </border>
    </dxf>
    <dxf>
      <font>
        <b val="0"/>
        <i val="0"/>
        <sz val="10"/>
        <color rgb="FFCC0000"/>
        <name val="Arial"/>
      </font>
      <fill>
        <patternFill>
          <bgColor rgb="FFFFCCCC"/>
        </patternFill>
      </fill>
    </dxf>
    <dxf>
      <font>
        <b/>
        <i val="0"/>
        <sz val="10"/>
        <color rgb="FF000000"/>
        <name val="Arial"/>
      </font>
    </dxf>
    <dxf>
      <font>
        <b/>
        <i/>
        <sz val="8"/>
        <color rgb="FF000000"/>
        <name val="Times New Roman"/>
      </font>
      <fill>
        <patternFill>
          <bgColor rgb="FFE6EBF5"/>
        </patternFill>
      </fill>
      <border diagonalUp="0" diagonalDown="0">
        <left/>
        <right/>
        <top/>
        <bottom/>
      </border>
    </dxf>
    <dxf>
      <font>
        <b/>
        <i val="0"/>
        <sz val="10"/>
        <color rgb="FF000000"/>
        <name val="Arial"/>
      </font>
    </dxf>
    <dxf>
      <font>
        <b/>
        <i/>
        <sz val="8"/>
        <color rgb="FF000000"/>
        <name val="Times New Roman"/>
      </font>
      <fill>
        <patternFill>
          <bgColor rgb="FFE6EBF5"/>
        </patternFill>
      </fill>
      <border diagonalUp="0" diagonalDown="0">
        <left/>
        <right/>
        <top/>
        <bottom/>
      </border>
    </dxf>
    <dxf>
      <font>
        <b val="0"/>
        <i val="0"/>
        <strike val="0"/>
        <outline val="0"/>
        <shadow val="0"/>
        <u val="none"/>
        <sz val="10"/>
        <color rgb="FFE6EBF5"/>
        <name val="Arial"/>
      </font>
      <numFmt numFmtId="0" formatCode="General"/>
      <fill>
        <patternFill>
          <bgColor rgb="FFE6EBF5"/>
        </patternFill>
      </fill>
      <border diagonalUp="0" diagonalDown="0">
        <left/>
        <right/>
        <top/>
        <bottom/>
      </border>
    </dxf>
    <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dxf>
    <dxf>
      <font>
        <color rgb="FF000000"/>
        <name val="Arial"/>
      </font>
      <fill>
        <patternFill>
          <bgColor rgb="FFFFFFFF"/>
        </patternFill>
      </fill>
      <border diagonalUp="0" diagonalDown="0">
        <left style="hair">
          <color auto="1"/>
        </left>
        <right style="hair">
          <color auto="1"/>
        </right>
        <top style="hair">
          <color auto="1"/>
        </top>
        <bottom style="hair">
          <color auto="1"/>
        </bottom>
      </border>
    </dxf>
    <dxf>
      <font>
        <b val="0"/>
        <i val="0"/>
        <sz val="10"/>
        <color rgb="FFCC0000"/>
        <name val="Arial"/>
      </font>
      <fill>
        <patternFill>
          <bgColor rgb="FFFFCCCC"/>
        </patternFill>
      </fill>
    </dxf>
    <dxf>
      <font>
        <b val="0"/>
        <i/>
        <strike val="0"/>
        <outline val="0"/>
        <shadow val="0"/>
        <u val="none"/>
        <sz val="10"/>
        <color rgb="FF808080"/>
        <name val="Arial"/>
      </font>
      <numFmt numFmtId="0" formatCode="General"/>
      <fill>
        <patternFill>
          <bgColor rgb="FFFFFFFF"/>
        </patternFill>
      </fill>
    </dxf>
    <dxf>
      <font>
        <color rgb="FFFFFFFF"/>
        <name val="Arial"/>
      </font>
      <fill>
        <patternFill>
          <bgColor rgb="FFFFFFFF"/>
        </patternFill>
      </fill>
      <border diagonalUp="0" diagonalDown="0">
        <left/>
        <right/>
        <top/>
        <bottom/>
      </border>
    </dxf>
    <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dxf>
    <dxf>
      <font>
        <color rgb="FF000000"/>
        <name val="Arial"/>
      </font>
      <fill>
        <patternFill>
          <bgColor rgb="FFFFFFFF"/>
        </patternFill>
      </fill>
      <border diagonalUp="0" diagonalDown="0">
        <left style="hair">
          <color auto="1"/>
        </left>
        <right style="hair">
          <color auto="1"/>
        </right>
        <top style="hair">
          <color auto="1"/>
        </top>
        <bottom style="hair">
          <color auto="1"/>
        </bottom>
      </border>
    </dxf>
    <dxf>
      <font>
        <b val="0"/>
        <i val="0"/>
        <sz val="10"/>
        <color rgb="FFCC0000"/>
        <name val="Arial"/>
      </font>
      <fill>
        <patternFill>
          <bgColor rgb="FFFFCCCC"/>
        </patternFill>
      </fill>
    </dxf>
    <dxf>
      <font>
        <b val="0"/>
        <i/>
        <strike val="0"/>
        <outline val="0"/>
        <shadow val="0"/>
        <u val="none"/>
        <sz val="10"/>
        <color rgb="FF808080"/>
        <name val="Arial"/>
      </font>
      <numFmt numFmtId="0" formatCode="General"/>
      <fill>
        <patternFill>
          <bgColor rgb="FFFFFFFF"/>
        </patternFill>
      </fill>
    </dxf>
    <dxf>
      <font>
        <color rgb="FFFFFFFF"/>
        <name val="Arial"/>
      </font>
      <fill>
        <patternFill>
          <bgColor rgb="FFFFFFFF"/>
        </patternFill>
      </fill>
      <border diagonalUp="0" diagonalDown="0">
        <left/>
        <right/>
        <top/>
        <bottom/>
      </border>
    </dxf>
    <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dxf>
    <dxf>
      <font>
        <color rgb="FF000000"/>
        <name val="Arial"/>
      </font>
      <fill>
        <patternFill>
          <bgColor rgb="FFFFFFFF"/>
        </patternFill>
      </fill>
      <border diagonalUp="0" diagonalDown="0">
        <left style="hair">
          <color auto="1"/>
        </left>
        <right style="hair">
          <color auto="1"/>
        </right>
        <top style="hair">
          <color auto="1"/>
        </top>
        <bottom style="hair">
          <color auto="1"/>
        </bottom>
      </border>
    </dxf>
    <dxf>
      <font>
        <b val="0"/>
        <i val="0"/>
        <sz val="10"/>
        <color rgb="FFCC0000"/>
        <name val="Arial"/>
      </font>
      <fill>
        <patternFill>
          <bgColor rgb="FFFFCCCC"/>
        </patternFill>
      </fill>
    </dxf>
    <dxf>
      <font>
        <b val="0"/>
        <i/>
        <strike val="0"/>
        <outline val="0"/>
        <shadow val="0"/>
        <u val="none"/>
        <sz val="10"/>
        <color rgb="FF808080"/>
        <name val="Arial"/>
      </font>
      <numFmt numFmtId="0" formatCode="General"/>
      <fill>
        <patternFill>
          <bgColor rgb="FFFFFFFF"/>
        </patternFill>
      </fill>
    </dxf>
    <dxf>
      <font>
        <color rgb="FFFFFFFF"/>
        <name val="Arial"/>
      </font>
      <fill>
        <patternFill>
          <bgColor rgb="FFFFFFFF"/>
        </patternFill>
      </fill>
      <border diagonalUp="0" diagonalDown="0">
        <left/>
        <right/>
        <top/>
        <bottom/>
      </border>
    </dxf>
    <dxf>
      <font>
        <i/>
        <color rgb="FF808080"/>
        <name val="Arial"/>
      </font>
      <border diagonalUp="0" diagonalDown="0">
        <left style="hair">
          <color auto="1"/>
        </left>
        <right style="hair">
          <color auto="1"/>
        </right>
        <top style="hair">
          <color auto="1"/>
        </top>
        <bottom style="hair">
          <color auto="1"/>
        </bottom>
      </border>
    </dxf>
    <dxf>
      <font>
        <color rgb="FFFFFFFF"/>
        <name val="Arial"/>
      </font>
      <fill>
        <patternFill>
          <bgColor rgb="FFFFFFFF"/>
        </patternFill>
      </fill>
      <border diagonalUp="0" diagonalDown="0">
        <left/>
        <right/>
        <top/>
        <bottom/>
      </border>
    </dxf>
    <dxf>
      <font>
        <color rgb="FFFFFFFF"/>
        <name val="Arial"/>
      </font>
      <fill>
        <patternFill>
          <bgColor rgb="FFFFFFFF"/>
        </patternFill>
      </fill>
      <border diagonalUp="0" diagonalDown="0">
        <left/>
        <right/>
        <top/>
        <bottom/>
      </border>
    </dxf>
    <dxf>
      <font>
        <i/>
        <color rgb="FF808080"/>
        <name val="Arial"/>
      </font>
      <border diagonalUp="0" diagonalDown="0">
        <left style="hair">
          <color auto="1"/>
        </left>
        <right style="hair">
          <color auto="1"/>
        </right>
        <top style="hair">
          <color auto="1"/>
        </top>
        <bottom style="hair">
          <color auto="1"/>
        </bottom>
      </border>
    </dxf>
    <dxf>
      <font>
        <color rgb="FFFFFFFF"/>
        <name val="Arial"/>
      </font>
      <fill>
        <patternFill>
          <bgColor rgb="FFFFFFFF"/>
        </patternFill>
      </fill>
      <border diagonalUp="0" diagonalDown="0">
        <left/>
        <right/>
        <top/>
        <bottom/>
      </border>
    </dxf>
    <dxf>
      <font>
        <color rgb="FFFFFFFF"/>
        <name val="Arial"/>
      </font>
      <fill>
        <patternFill>
          <bgColor rgb="FFFFFFFF"/>
        </patternFill>
      </fill>
      <border diagonalUp="0" diagonalDown="0">
        <left/>
        <right/>
        <top/>
        <bottom/>
      </border>
    </dxf>
    <dxf>
      <font>
        <color rgb="FFFFFFFF"/>
        <name val="Arial"/>
      </font>
      <fill>
        <patternFill>
          <bgColor rgb="FFFFFFFF"/>
        </patternFill>
      </fill>
      <border diagonalUp="0" diagonalDown="0">
        <left/>
        <right/>
        <top/>
        <bottom/>
      </border>
    </dxf>
    <dxf>
      <font>
        <color rgb="FFFFFFFF"/>
        <name val="Arial"/>
      </font>
      <fill>
        <patternFill>
          <bgColor rgb="FFFFFFFF"/>
        </patternFill>
      </fill>
      <border diagonalUp="0" diagonalDown="0">
        <left/>
        <right/>
        <top/>
        <bottom/>
      </border>
    </dxf>
    <dxf>
      <font>
        <color rgb="FFFFFFFF"/>
        <name val="Arial"/>
      </font>
      <fill>
        <patternFill>
          <bgColor rgb="FFFFFFFF"/>
        </patternFill>
      </fill>
      <border diagonalUp="0" diagonalDown="0">
        <left/>
        <right/>
        <top/>
        <bottom/>
      </border>
    </dxf>
    <dxf>
      <font>
        <color rgb="FF000000"/>
        <name val="Arial"/>
      </font>
      <fill>
        <patternFill>
          <bgColor rgb="FFFFFFFF"/>
        </patternFill>
      </fill>
      <border diagonalUp="0" diagonalDown="0">
        <left style="hair">
          <color auto="1"/>
        </left>
        <right style="hair">
          <color auto="1"/>
        </right>
        <top style="hair">
          <color auto="1"/>
        </top>
        <bottom style="hair">
          <color auto="1"/>
        </bottom>
      </border>
    </dxf>
    <dxf>
      <font>
        <b val="0"/>
        <i val="0"/>
        <sz val="10"/>
        <color rgb="FFCC0000"/>
        <name val="Arial"/>
      </font>
      <fill>
        <patternFill>
          <bgColor rgb="FFFFCCCC"/>
        </patternFill>
      </fill>
    </dxf>
    <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dxf>
    <dxf>
      <font>
        <color rgb="FF000000"/>
        <name val="Arial"/>
      </font>
      <fill>
        <patternFill>
          <bgColor rgb="FFFFFFFF"/>
        </patternFill>
      </fill>
      <border diagonalUp="0" diagonalDown="0">
        <left style="hair">
          <color auto="1"/>
        </left>
        <right style="hair">
          <color auto="1"/>
        </right>
        <top style="hair">
          <color auto="1"/>
        </top>
        <bottom style="hair">
          <color auto="1"/>
        </bottom>
      </border>
    </dxf>
    <dxf>
      <font>
        <b val="0"/>
        <i val="0"/>
        <sz val="10"/>
        <color rgb="FFCC0000"/>
        <name val="Arial"/>
      </font>
      <fill>
        <patternFill>
          <bgColor rgb="FFFFCCCC"/>
        </patternFill>
      </fill>
    </dxf>
    <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dxf>
    <dxf>
      <font>
        <color rgb="FF000000"/>
        <name val="Arial"/>
      </font>
      <fill>
        <patternFill>
          <bgColor rgb="FFFFFFFF"/>
        </patternFill>
      </fill>
      <border diagonalUp="0" diagonalDown="0">
        <left style="hair">
          <color auto="1"/>
        </left>
        <right style="hair">
          <color auto="1"/>
        </right>
        <top style="hair">
          <color auto="1"/>
        </top>
        <bottom style="hair">
          <color auto="1"/>
        </bottom>
      </border>
    </dxf>
    <dxf>
      <font>
        <b val="0"/>
        <i val="0"/>
        <sz val="10"/>
        <color rgb="FFCC0000"/>
        <name val="Arial"/>
      </font>
      <fill>
        <patternFill>
          <bgColor rgb="FFFFCCCC"/>
        </patternFill>
      </fill>
    </dxf>
    <dxf>
      <font>
        <b val="0"/>
        <i val="0"/>
        <strike val="0"/>
        <outline val="0"/>
        <shadow val="0"/>
        <u val="none"/>
        <sz val="10"/>
        <color rgb="FFFFFFFF"/>
        <name val="Arial"/>
      </font>
      <numFmt numFmtId="0" formatCode="General"/>
      <fill>
        <patternFill>
          <bgColor rgb="FFFFFFFF"/>
        </patternFill>
      </fill>
      <border diagonalUp="0" diagonalDown="0">
        <left/>
        <right/>
        <top/>
        <bottom/>
      </border>
    </dxf>
    <dxf>
      <font>
        <b val="0"/>
        <i/>
        <strike val="0"/>
        <outline val="0"/>
        <shadow val="0"/>
        <u val="none"/>
        <sz val="10"/>
        <color rgb="FF808080"/>
        <name val="Arial"/>
      </font>
      <numFmt numFmtId="0" formatCode="General"/>
      <fill>
        <patternFill>
          <bgColor rgb="FFFFFFFF"/>
        </patternFill>
      </fill>
    </dxf>
    <dxf>
      <font>
        <b val="0"/>
        <i val="0"/>
        <strike val="0"/>
        <outline val="0"/>
        <shadow val="0"/>
        <u val="none"/>
        <sz val="10"/>
        <color rgb="FFFFFFFF"/>
        <name val="Arial"/>
      </font>
      <numFmt numFmtId="0" formatCode="General"/>
      <fill>
        <patternFill>
          <bgColor rgb="FFFFFFFF"/>
        </patternFill>
      </fill>
      <border diagonalUp="0" diagonalDown="0">
        <left/>
        <right/>
        <top/>
        <bottom/>
      </border>
    </dxf>
    <dxf>
      <font>
        <b val="0"/>
        <i val="0"/>
        <strike val="0"/>
        <outline val="0"/>
        <shadow val="0"/>
        <u val="none"/>
        <sz val="10"/>
        <color rgb="FFFFFFFF"/>
        <name val="Arial"/>
      </font>
      <numFmt numFmtId="0" formatCode="General"/>
      <fill>
        <patternFill>
          <bgColor rgb="FFFFFFFF"/>
        </patternFill>
      </fill>
      <border diagonalUp="0" diagonalDown="0">
        <left/>
        <right/>
        <top/>
        <bottom/>
      </border>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val="0"/>
        <sz val="10"/>
        <color rgb="FFCC0000"/>
        <name val="Arial"/>
      </font>
      <fill>
        <patternFill>
          <bgColor rgb="FFFFCCCC"/>
        </patternFill>
      </fill>
    </dxf>
    <dxf>
      <font>
        <b/>
        <i val="0"/>
        <strike val="0"/>
        <outline val="0"/>
        <shadow val="0"/>
        <u val="none"/>
        <sz val="10"/>
        <color rgb="FF000000"/>
        <name val="Arial"/>
      </font>
      <numFmt numFmtId="0" formatCode="General"/>
      <fill>
        <patternFill>
          <bgColor rgb="FFFFFFFF"/>
        </patternFill>
      </fill>
      <border diagonalUp="0" diagonalDown="0">
        <left style="hair">
          <color auto="1"/>
        </left>
        <right style="hair">
          <color auto="1"/>
        </right>
        <top style="hair">
          <color auto="1"/>
        </top>
        <bottom style="hair">
          <color auto="1"/>
        </bottom>
      </border>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val="0"/>
        <i/>
        <strike val="0"/>
        <outline val="0"/>
        <shadow val="0"/>
        <u val="none"/>
        <sz val="10"/>
        <color rgb="FF808080"/>
        <name val="Arial"/>
      </font>
      <numFmt numFmtId="0" formatCode="General"/>
      <fill>
        <patternFill>
          <bgColor rgb="FFFFFFFF"/>
        </patternFill>
      </fill>
    </dxf>
    <dxf>
      <font>
        <b/>
        <color rgb="FF000000"/>
        <name val="Arial"/>
      </font>
      <fill>
        <patternFill>
          <bgColor rgb="FFFFFFFF"/>
        </patternFill>
      </fill>
      <border diagonalUp="0" diagonalDown="0">
        <left style="hair">
          <color auto="1"/>
        </left>
        <right style="hair">
          <color auto="1"/>
        </right>
        <top style="hair">
          <color auto="1"/>
        </top>
        <bottom style="hair">
          <color auto="1"/>
        </bottom>
      </border>
    </dxf>
    <dxf>
      <font>
        <color rgb="FF000000"/>
        <name val="Arial"/>
      </font>
      <border diagonalUp="0" diagonalDown="0">
        <left style="hair">
          <color auto="1"/>
        </left>
        <right style="hair">
          <color auto="1"/>
        </right>
        <top style="hair">
          <color auto="1"/>
        </top>
        <bottom style="hair">
          <color auto="1"/>
        </bottom>
      </border>
    </dxf>
    <dxf>
      <font>
        <color rgb="FF000000"/>
        <name val="Arial"/>
      </font>
      <border diagonalUp="0" diagonalDown="0">
        <left style="hair">
          <color auto="1"/>
        </left>
        <right style="hair">
          <color auto="1"/>
        </right>
        <top style="hair">
          <color auto="1"/>
        </top>
        <bottom style="hair">
          <color auto="1"/>
        </bottom>
      </border>
    </dxf>
    <dxf>
      <font>
        <b/>
        <color rgb="FF000000"/>
        <name val="Arial"/>
      </font>
      <border diagonalUp="0" diagonalDown="0">
        <left/>
        <right/>
        <top/>
        <bottom/>
      </border>
    </dxf>
    <dxf>
      <font>
        <color rgb="FF000000"/>
        <name val="Arial"/>
      </font>
      <fill>
        <patternFill>
          <bgColor rgb="FFE6EBF5"/>
        </patternFill>
      </fill>
      <border diagonalUp="0" diagonalDown="0">
        <left/>
        <right/>
        <top/>
        <bottom/>
      </border>
    </dxf>
  </dxfs>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127622"/>
      <rgbColor rgb="FF000080"/>
      <rgbColor rgb="FF808000"/>
      <rgbColor rgb="FF800080"/>
      <rgbColor rgb="FF168253"/>
      <rgbColor rgb="FFCCCCCC"/>
      <rgbColor rgb="FF808080"/>
      <rgbColor rgb="FF9999FF"/>
      <rgbColor rgb="FF993366"/>
      <rgbColor rgb="FFEEEEEE"/>
      <rgbColor rgb="FFC0EEE8"/>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BF0F5"/>
      <rgbColor rgb="FFE6EBF5"/>
      <rgbColor rgb="FFF0F0F5"/>
      <rgbColor rgb="FF99CCFF"/>
      <rgbColor rgb="FFFF99CC"/>
      <rgbColor rgb="FFCC99FF"/>
      <rgbColor rgb="FFFFCCCC"/>
      <rgbColor rgb="FF3366FF"/>
      <rgbColor rgb="FF33CCCC"/>
      <rgbColor rgb="FF99CC00"/>
      <rgbColor rgb="FFFFCC00"/>
      <rgbColor rgb="FFFF9900"/>
      <rgbColor rgb="FFFF6600"/>
      <rgbColor rgb="FF666666"/>
      <rgbColor rgb="FF999999"/>
      <rgbColor rgb="FF003366"/>
      <rgbColor rgb="FF3FAF4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110" zoomScaleNormal="110" workbookViewId="0">
      <selection activeCell="I14" sqref="I14"/>
    </sheetView>
  </sheetViews>
  <sheetFormatPr defaultColWidth="12.5703125" defaultRowHeight="12.75" x14ac:dyDescent="0.2"/>
  <cols>
    <col min="1" max="1" width="11.28515625" customWidth="1"/>
    <col min="9" max="9" width="24.28515625" customWidth="1"/>
  </cols>
  <sheetData>
    <row r="1" spans="1:12" ht="15.75" x14ac:dyDescent="0.2">
      <c r="A1" s="14" t="s">
        <v>0</v>
      </c>
      <c r="B1" s="14"/>
      <c r="C1" s="14"/>
      <c r="D1" s="14"/>
      <c r="E1" s="14"/>
      <c r="F1" s="14"/>
      <c r="G1" s="14"/>
      <c r="H1" s="14"/>
      <c r="I1" s="14"/>
      <c r="J1" s="14"/>
      <c r="K1" s="14"/>
      <c r="L1" s="14"/>
    </row>
    <row r="2" spans="1:12" ht="5.45" customHeight="1" x14ac:dyDescent="0.2"/>
    <row r="3" spans="1:12" ht="12.75" customHeight="1" x14ac:dyDescent="0.2">
      <c r="A3" s="13" t="s">
        <v>1</v>
      </c>
      <c r="B3" s="13"/>
      <c r="C3" s="13"/>
      <c r="D3" s="13"/>
      <c r="E3" s="13"/>
      <c r="F3" s="13"/>
      <c r="G3" s="13"/>
      <c r="H3" s="13"/>
      <c r="I3" s="13"/>
    </row>
    <row r="4" spans="1:12" ht="12.75" customHeight="1" x14ac:dyDescent="0.2">
      <c r="A4" s="13" t="s">
        <v>2</v>
      </c>
      <c r="B4" s="13"/>
      <c r="C4" s="13"/>
      <c r="D4" s="13"/>
      <c r="E4" s="13"/>
      <c r="F4" s="13"/>
      <c r="G4" s="13"/>
      <c r="H4" s="13"/>
      <c r="I4" s="13"/>
      <c r="J4" s="13"/>
      <c r="K4" s="13"/>
      <c r="L4" s="13"/>
    </row>
    <row r="5" spans="1:12" ht="35.65" customHeight="1" x14ac:dyDescent="0.2">
      <c r="A5" s="15"/>
      <c r="B5" s="13" t="s">
        <v>3</v>
      </c>
      <c r="C5" s="13"/>
      <c r="D5" s="13"/>
      <c r="E5" s="13"/>
      <c r="F5" s="13"/>
      <c r="G5" s="13"/>
      <c r="H5" s="13"/>
      <c r="I5" s="13"/>
      <c r="J5" s="13"/>
      <c r="K5" s="13"/>
      <c r="L5" s="13"/>
    </row>
    <row r="6" spans="1:12" ht="12.75" customHeight="1" x14ac:dyDescent="0.2">
      <c r="A6" s="15"/>
      <c r="B6" s="13" t="s">
        <v>4</v>
      </c>
      <c r="C6" s="13"/>
      <c r="D6" s="13"/>
      <c r="E6" s="13"/>
      <c r="F6" s="13"/>
      <c r="G6" s="13"/>
      <c r="H6" s="13"/>
      <c r="I6" s="13"/>
      <c r="J6" s="13"/>
      <c r="K6" s="13"/>
      <c r="L6" s="13"/>
    </row>
    <row r="7" spans="1:12" ht="24" customHeight="1" x14ac:dyDescent="0.2">
      <c r="A7" s="15"/>
      <c r="B7" s="13" t="s">
        <v>5</v>
      </c>
      <c r="C7" s="13"/>
      <c r="D7" s="13"/>
      <c r="E7" s="13"/>
      <c r="F7" s="13"/>
      <c r="G7" s="13"/>
      <c r="H7" s="13"/>
      <c r="I7" s="13"/>
      <c r="J7" s="13"/>
      <c r="K7" s="13"/>
      <c r="L7" s="13"/>
    </row>
    <row r="8" spans="1:12" ht="5.45" customHeight="1" x14ac:dyDescent="0.2">
      <c r="A8" s="16"/>
      <c r="B8" s="17"/>
      <c r="C8" s="17"/>
      <c r="D8" s="17"/>
      <c r="E8" s="17"/>
      <c r="F8" s="17"/>
      <c r="G8" s="17"/>
      <c r="H8" s="17"/>
      <c r="I8" s="17"/>
    </row>
    <row r="9" spans="1:12" ht="24" customHeight="1" x14ac:dyDescent="0.2">
      <c r="A9" s="13" t="s">
        <v>6</v>
      </c>
      <c r="B9" s="13"/>
      <c r="C9" s="13"/>
      <c r="D9" s="13"/>
      <c r="E9" s="13"/>
      <c r="F9" s="13"/>
      <c r="G9" s="13"/>
      <c r="H9" s="13"/>
      <c r="I9" s="13"/>
      <c r="J9" s="13"/>
      <c r="K9" s="13"/>
      <c r="L9" s="13"/>
    </row>
    <row r="10" spans="1:12" ht="5.45" customHeight="1" x14ac:dyDescent="0.2"/>
    <row r="11" spans="1:12" x14ac:dyDescent="0.2">
      <c r="A11" t="s">
        <v>7</v>
      </c>
    </row>
    <row r="12" spans="1:12" ht="5.45" customHeight="1" x14ac:dyDescent="0.2"/>
    <row r="13" spans="1:12" x14ac:dyDescent="0.2">
      <c r="A13" t="s">
        <v>8</v>
      </c>
    </row>
    <row r="14" spans="1:12" x14ac:dyDescent="0.2">
      <c r="B14" t="s">
        <v>9</v>
      </c>
    </row>
    <row r="15" spans="1:12" x14ac:dyDescent="0.2">
      <c r="B15" t="s">
        <v>10</v>
      </c>
    </row>
    <row r="16" spans="1:12" x14ac:dyDescent="0.2">
      <c r="B16" t="s">
        <v>11</v>
      </c>
    </row>
    <row r="17" spans="1:12" x14ac:dyDescent="0.2">
      <c r="B17" t="s">
        <v>12</v>
      </c>
    </row>
    <row r="18" spans="1:12" x14ac:dyDescent="0.2">
      <c r="B18" t="s">
        <v>13</v>
      </c>
    </row>
    <row r="19" spans="1:12" x14ac:dyDescent="0.2">
      <c r="B19" t="s">
        <v>14</v>
      </c>
    </row>
    <row r="20" spans="1:12" x14ac:dyDescent="0.2">
      <c r="A20" s="18"/>
      <c r="B20" t="s">
        <v>15</v>
      </c>
    </row>
    <row r="21" spans="1:12" x14ac:dyDescent="0.2">
      <c r="B21" t="s">
        <v>16</v>
      </c>
    </row>
    <row r="22" spans="1:12" x14ac:dyDescent="0.2">
      <c r="A22" s="19"/>
      <c r="B22" t="s">
        <v>17</v>
      </c>
    </row>
    <row r="23" spans="1:12" x14ac:dyDescent="0.2">
      <c r="A23" s="19"/>
      <c r="B23" t="s">
        <v>18</v>
      </c>
    </row>
    <row r="24" spans="1:12" ht="5.45" customHeight="1" x14ac:dyDescent="0.2"/>
    <row r="25" spans="1:12" ht="35.65" customHeight="1" x14ac:dyDescent="0.2">
      <c r="A25" s="12" t="s">
        <v>19</v>
      </c>
      <c r="B25" s="12"/>
      <c r="C25" s="12"/>
      <c r="D25" s="12"/>
      <c r="E25" s="12"/>
      <c r="F25" s="12"/>
      <c r="G25" s="12"/>
      <c r="H25" s="12"/>
      <c r="I25" s="12"/>
      <c r="J25" s="12"/>
      <c r="K25" s="12"/>
      <c r="L25" s="12"/>
    </row>
    <row r="26" spans="1:12" ht="24" customHeight="1" x14ac:dyDescent="0.2">
      <c r="B26" s="11" t="s">
        <v>20</v>
      </c>
      <c r="C26" s="11"/>
      <c r="D26" s="11"/>
      <c r="E26" s="11"/>
      <c r="F26" s="11"/>
      <c r="G26" s="11"/>
      <c r="H26" s="11"/>
      <c r="I26" s="11"/>
      <c r="J26" s="11"/>
      <c r="K26" s="11"/>
    </row>
    <row r="27" spans="1:12" ht="5.45" customHeight="1" x14ac:dyDescent="0.2"/>
    <row r="28" spans="1:12" ht="24" customHeight="1" x14ac:dyDescent="0.2">
      <c r="A28" s="12" t="s">
        <v>21</v>
      </c>
      <c r="B28" s="12"/>
      <c r="C28" s="12"/>
      <c r="D28" s="12"/>
      <c r="E28" s="12"/>
      <c r="F28" s="12"/>
      <c r="G28" s="12"/>
      <c r="H28" s="12"/>
      <c r="I28" s="12"/>
      <c r="J28" s="12"/>
      <c r="K28" s="12"/>
      <c r="L28" s="12"/>
    </row>
  </sheetData>
  <mergeCells count="10">
    <mergeCell ref="B7:L7"/>
    <mergeCell ref="A9:L9"/>
    <mergeCell ref="A25:L25"/>
    <mergeCell ref="B26:K26"/>
    <mergeCell ref="A28:L28"/>
    <mergeCell ref="A1:L1"/>
    <mergeCell ref="A3:I3"/>
    <mergeCell ref="A4:L4"/>
    <mergeCell ref="B5:L5"/>
    <mergeCell ref="B6:L6"/>
  </mergeCells>
  <pageMargins left="0.78749999999999998" right="0.78749999999999998" top="1.05277777777778" bottom="1.05277777777778" header="0.78749999999999998" footer="0.78749999999999998"/>
  <pageSetup paperSize="9" orientation="portrait" horizontalDpi="300" verticalDpi="300"/>
  <headerFooter>
    <oddHeader>&amp;C&amp;"Times New Roman,Обычный"&amp;12&amp;A</oddHeader>
    <oddFooter>&amp;C&amp;"Times New Roman,Обычный"&amp;12Страница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110" zoomScaleNormal="110" workbookViewId="0">
      <selection activeCell="L2" sqref="L2"/>
    </sheetView>
  </sheetViews>
  <sheetFormatPr defaultColWidth="12.5703125" defaultRowHeight="12.75" x14ac:dyDescent="0.2"/>
  <cols>
    <col min="1" max="1" width="5.140625" customWidth="1"/>
    <col min="2" max="2" width="10.28515625" customWidth="1"/>
    <col min="3" max="3" width="15.85546875" customWidth="1"/>
    <col min="4" max="4" width="1.5703125" customWidth="1"/>
    <col min="5" max="5" width="37.7109375" customWidth="1"/>
    <col min="6" max="6" width="13.42578125" customWidth="1"/>
    <col min="7" max="7" width="9.140625" customWidth="1"/>
    <col min="8" max="8" width="13.42578125" customWidth="1"/>
    <col min="9" max="9" width="9.140625" customWidth="1"/>
    <col min="10" max="10" width="13.42578125" customWidth="1"/>
    <col min="11" max="11" width="9.140625" customWidth="1"/>
    <col min="12" max="12" width="2.42578125" customWidth="1"/>
    <col min="13" max="13" width="24.7109375" customWidth="1"/>
    <col min="14" max="14" width="4.140625" customWidth="1"/>
  </cols>
  <sheetData>
    <row r="1" spans="1:16" x14ac:dyDescent="0.2">
      <c r="A1" s="23"/>
      <c r="B1" s="25"/>
      <c r="C1" s="25"/>
      <c r="D1" s="25"/>
      <c r="E1" s="25"/>
      <c r="F1" s="25"/>
      <c r="G1" s="25"/>
      <c r="H1" s="25"/>
      <c r="I1" s="25"/>
      <c r="J1" s="25"/>
      <c r="K1" s="25"/>
      <c r="L1" s="25"/>
      <c r="M1" s="25"/>
      <c r="N1" s="27"/>
      <c r="O1" s="79"/>
      <c r="P1" s="79"/>
    </row>
    <row r="2" spans="1:16" x14ac:dyDescent="0.2">
      <c r="A2" s="28"/>
      <c r="B2" s="22"/>
      <c r="C2" s="22"/>
      <c r="D2" s="34" t="s">
        <v>91</v>
      </c>
      <c r="E2" s="175" t="s">
        <v>406</v>
      </c>
      <c r="F2" s="175"/>
      <c r="G2" s="22"/>
      <c r="H2" s="22"/>
      <c r="I2" s="22"/>
      <c r="J2" s="22"/>
      <c r="K2" s="34" t="s">
        <v>93</v>
      </c>
      <c r="L2" s="39"/>
      <c r="M2" s="22"/>
      <c r="N2" s="31"/>
      <c r="O2" s="79"/>
      <c r="P2" s="79"/>
    </row>
    <row r="3" spans="1:16" x14ac:dyDescent="0.2">
      <c r="A3" s="47"/>
      <c r="B3" s="49"/>
      <c r="C3" s="49"/>
      <c r="D3" s="49"/>
      <c r="E3" s="49"/>
      <c r="F3" s="49"/>
      <c r="G3" s="49"/>
      <c r="H3" s="49"/>
      <c r="I3" s="49"/>
      <c r="J3" s="49"/>
      <c r="K3" s="49"/>
      <c r="L3" s="49"/>
      <c r="M3" s="49"/>
      <c r="N3" s="51"/>
      <c r="O3" s="79"/>
      <c r="P3" s="79"/>
    </row>
    <row r="4" spans="1:16" x14ac:dyDescent="0.2">
      <c r="A4" s="23"/>
      <c r="B4" s="25"/>
      <c r="C4" s="25"/>
      <c r="D4" s="25"/>
      <c r="E4" s="25"/>
      <c r="F4" s="25"/>
      <c r="G4" s="25"/>
      <c r="H4" s="25"/>
      <c r="I4" s="25"/>
      <c r="J4" s="25"/>
      <c r="K4" s="25"/>
      <c r="L4" s="25"/>
      <c r="M4" s="25"/>
      <c r="N4" s="27"/>
      <c r="O4" s="79"/>
      <c r="P4" s="79"/>
    </row>
    <row r="5" spans="1:16" ht="16.899999999999999" customHeight="1" x14ac:dyDescent="0.2">
      <c r="A5" s="28"/>
      <c r="B5" s="176" t="s">
        <v>94</v>
      </c>
      <c r="C5" s="176"/>
      <c r="D5" s="176"/>
      <c r="E5" s="176"/>
      <c r="F5" s="176"/>
      <c r="G5" s="176"/>
      <c r="H5" s="176"/>
      <c r="I5" s="176"/>
      <c r="J5" s="176"/>
      <c r="K5" s="176"/>
      <c r="L5" s="22"/>
      <c r="M5" s="22"/>
      <c r="N5" s="31"/>
      <c r="O5" s="79"/>
      <c r="P5" s="79"/>
    </row>
    <row r="6" spans="1:16" x14ac:dyDescent="0.2">
      <c r="A6" s="28"/>
      <c r="B6" s="22"/>
      <c r="C6" s="22"/>
      <c r="D6" s="22"/>
      <c r="E6" s="22"/>
      <c r="F6" s="22"/>
      <c r="G6" s="22"/>
      <c r="H6" s="22"/>
      <c r="I6" s="22"/>
      <c r="J6" s="22"/>
      <c r="K6" s="22"/>
      <c r="L6" s="22"/>
      <c r="M6" s="22"/>
      <c r="N6" s="31"/>
      <c r="O6" s="79"/>
      <c r="P6" s="79"/>
    </row>
    <row r="7" spans="1:16" ht="13.35" customHeight="1" x14ac:dyDescent="0.2">
      <c r="A7" s="28"/>
      <c r="B7" s="82"/>
      <c r="C7" s="177" t="s">
        <v>95</v>
      </c>
      <c r="D7" s="177"/>
      <c r="E7" s="83" t="s">
        <v>96</v>
      </c>
      <c r="F7" s="83" t="s">
        <v>97</v>
      </c>
      <c r="G7" s="83" t="s">
        <v>98</v>
      </c>
      <c r="H7" s="83" t="s">
        <v>99</v>
      </c>
      <c r="I7" s="83" t="s">
        <v>98</v>
      </c>
      <c r="J7" s="83" t="s">
        <v>100</v>
      </c>
      <c r="K7" s="83" t="s">
        <v>98</v>
      </c>
      <c r="L7" s="22"/>
      <c r="M7" s="22"/>
      <c r="N7" s="31"/>
      <c r="O7" s="79"/>
      <c r="P7" s="79"/>
    </row>
    <row r="8" spans="1:16" x14ac:dyDescent="0.2">
      <c r="A8" s="28"/>
      <c r="B8" s="82"/>
      <c r="C8" s="177"/>
      <c r="D8" s="177"/>
      <c r="E8" s="84"/>
      <c r="F8" s="84" t="s">
        <v>102</v>
      </c>
      <c r="G8" s="84" t="s">
        <v>103</v>
      </c>
      <c r="H8" s="84" t="s">
        <v>102</v>
      </c>
      <c r="I8" s="84" t="s">
        <v>103</v>
      </c>
      <c r="J8" s="84" t="s">
        <v>102</v>
      </c>
      <c r="K8" s="84" t="s">
        <v>103</v>
      </c>
      <c r="L8" s="22"/>
      <c r="M8" s="22"/>
      <c r="N8" s="31"/>
      <c r="O8" s="79"/>
      <c r="P8" s="79"/>
    </row>
    <row r="9" spans="1:16" ht="16.899999999999999" customHeight="1" x14ac:dyDescent="0.2">
      <c r="A9" s="28"/>
      <c r="B9" s="82" t="str">
        <f>CONCATENATE(IF(F9&lt;&gt;"",G9,0),IF(H9&lt;&gt;"",I9,0),IF(J9&lt;&gt;"",K9,0))</f>
        <v>111</v>
      </c>
      <c r="C9" s="6" t="s">
        <v>407</v>
      </c>
      <c r="D9" s="6"/>
      <c r="E9" s="128" t="s">
        <v>408</v>
      </c>
      <c r="F9" s="39" t="s">
        <v>35</v>
      </c>
      <c r="G9" s="39">
        <v>1</v>
      </c>
      <c r="H9" s="39" t="s">
        <v>35</v>
      </c>
      <c r="I9" s="39">
        <v>1</v>
      </c>
      <c r="J9" s="39" t="s">
        <v>35</v>
      </c>
      <c r="K9" s="39">
        <v>1</v>
      </c>
      <c r="L9" s="22"/>
      <c r="M9" s="22"/>
      <c r="N9" s="31"/>
      <c r="O9" s="79"/>
      <c r="P9" s="79"/>
    </row>
    <row r="10" spans="1:16" ht="16.899999999999999" customHeight="1" x14ac:dyDescent="0.2">
      <c r="A10" s="28"/>
      <c r="B10" s="82" t="str">
        <f>CONCATENATE(IF(F10&lt;&gt;"",G10,0),IF(H10&lt;&gt;"",I10,0),IF(J10&lt;&gt;"",K10,0))</f>
        <v>111</v>
      </c>
      <c r="C10" s="6" t="s">
        <v>407</v>
      </c>
      <c r="D10" s="6"/>
      <c r="E10" s="128" t="s">
        <v>402</v>
      </c>
      <c r="F10" s="39" t="s">
        <v>35</v>
      </c>
      <c r="G10" s="39">
        <v>1</v>
      </c>
      <c r="H10" s="39" t="s">
        <v>35</v>
      </c>
      <c r="I10" s="39">
        <v>1</v>
      </c>
      <c r="J10" s="39" t="s">
        <v>35</v>
      </c>
      <c r="K10" s="39">
        <v>1</v>
      </c>
      <c r="L10" s="22"/>
      <c r="M10" s="22"/>
      <c r="N10" s="31"/>
      <c r="O10" s="79"/>
      <c r="P10" s="79"/>
    </row>
    <row r="11" spans="1:16" ht="16.899999999999999" customHeight="1" x14ac:dyDescent="0.2">
      <c r="A11" s="28"/>
      <c r="B11" s="22"/>
      <c r="C11" s="87"/>
      <c r="D11" s="34"/>
      <c r="E11" s="44"/>
      <c r="F11" s="22"/>
      <c r="G11" s="44"/>
      <c r="H11" s="22"/>
      <c r="I11" s="44"/>
      <c r="J11" s="22"/>
      <c r="K11" s="44"/>
      <c r="L11" s="22"/>
      <c r="M11" s="22"/>
      <c r="N11" s="31"/>
      <c r="O11" s="79"/>
    </row>
    <row r="12" spans="1:16" ht="16.899999999999999" customHeight="1" x14ac:dyDescent="0.2">
      <c r="A12" s="28"/>
      <c r="B12" s="56" t="s">
        <v>403</v>
      </c>
      <c r="C12" s="22"/>
      <c r="D12" s="33"/>
      <c r="E12" s="22"/>
      <c r="F12" s="22"/>
      <c r="G12" s="22"/>
      <c r="H12" s="22"/>
      <c r="I12" s="22"/>
      <c r="J12" s="22"/>
      <c r="K12" s="22"/>
      <c r="L12" s="22"/>
      <c r="M12" s="22"/>
      <c r="N12" s="31"/>
      <c r="O12" s="79"/>
    </row>
    <row r="13" spans="1:16" x14ac:dyDescent="0.2">
      <c r="A13" s="28"/>
      <c r="B13" s="22"/>
      <c r="C13" s="22"/>
      <c r="D13" s="33"/>
      <c r="E13" s="22"/>
      <c r="F13" s="22"/>
      <c r="G13" s="22"/>
      <c r="H13" s="22"/>
      <c r="I13" s="22"/>
      <c r="J13" s="22"/>
      <c r="K13" s="22"/>
      <c r="L13" s="22"/>
      <c r="M13" s="22"/>
      <c r="N13" s="31"/>
      <c r="O13" s="79"/>
    </row>
    <row r="14" spans="1:16" ht="16.899999999999999" customHeight="1" x14ac:dyDescent="0.2">
      <c r="A14" s="28"/>
      <c r="B14" s="22"/>
      <c r="C14" s="57" t="s">
        <v>63</v>
      </c>
      <c r="D14" s="58"/>
      <c r="E14" s="2" t="s">
        <v>65</v>
      </c>
      <c r="F14" s="2"/>
      <c r="G14" s="22"/>
      <c r="H14" s="192" t="str">
        <f>IF(ISNA(Рабочий!J30),"Проверьте,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поле",Рабочий!K30)</f>
        <v xml:space="preserve">  </v>
      </c>
      <c r="I14" s="192"/>
      <c r="J14" s="192"/>
      <c r="K14" s="192"/>
      <c r="L14" s="192"/>
      <c r="M14" s="192"/>
      <c r="N14" s="31"/>
      <c r="O14" s="79"/>
    </row>
    <row r="15" spans="1:16" ht="36.200000000000003" customHeight="1" x14ac:dyDescent="0.2">
      <c r="A15" s="28"/>
      <c r="B15" s="22"/>
      <c r="C15" s="59"/>
      <c r="D15" s="57"/>
      <c r="E15" s="22"/>
      <c r="F15" s="22"/>
      <c r="G15" s="22"/>
      <c r="H15" s="192"/>
      <c r="I15" s="192"/>
      <c r="J15" s="192"/>
      <c r="K15" s="192"/>
      <c r="L15" s="192"/>
      <c r="M15" s="192"/>
      <c r="N15" s="31"/>
      <c r="O15" s="79"/>
    </row>
    <row r="16" spans="1:16" ht="12.75" customHeight="1" x14ac:dyDescent="0.2">
      <c r="A16" s="28"/>
      <c r="B16" s="22"/>
      <c r="C16" s="22"/>
      <c r="D16" s="22"/>
      <c r="E16" s="22"/>
      <c r="F16" s="22"/>
      <c r="G16" s="22"/>
      <c r="H16" s="22"/>
      <c r="I16" s="22"/>
      <c r="J16" s="22"/>
      <c r="K16" s="22"/>
      <c r="L16" s="22"/>
      <c r="M16" s="22"/>
      <c r="N16" s="31"/>
      <c r="O16" s="79"/>
    </row>
    <row r="17" spans="1:16" ht="16.899999999999999" customHeight="1" x14ac:dyDescent="0.2">
      <c r="A17" s="28"/>
      <c r="B17" s="22"/>
      <c r="C17" s="57" t="s">
        <v>66</v>
      </c>
      <c r="D17" s="58"/>
      <c r="E17" s="2" t="s">
        <v>65</v>
      </c>
      <c r="F17" s="2"/>
      <c r="G17" s="22"/>
      <c r="H17" s="192" t="str">
        <f>IF(ISNA(Рабочий!J23),"Проверьте,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поле",Рабочий!K23)</f>
        <v xml:space="preserve">  </v>
      </c>
      <c r="I17" s="192"/>
      <c r="J17" s="192"/>
      <c r="K17" s="192"/>
      <c r="L17" s="192"/>
      <c r="M17" s="192"/>
      <c r="N17" s="31"/>
      <c r="O17" s="79"/>
    </row>
    <row r="18" spans="1:16" ht="36.200000000000003" customHeight="1" x14ac:dyDescent="0.2">
      <c r="A18" s="28"/>
      <c r="B18" s="22"/>
      <c r="C18" s="59"/>
      <c r="D18" s="57"/>
      <c r="E18" s="22"/>
      <c r="F18" s="22"/>
      <c r="G18" s="22"/>
      <c r="H18" s="192"/>
      <c r="I18" s="192"/>
      <c r="J18" s="192"/>
      <c r="K18" s="192"/>
      <c r="L18" s="192"/>
      <c r="M18" s="192"/>
      <c r="N18" s="31"/>
      <c r="O18" s="79"/>
    </row>
    <row r="19" spans="1:16" ht="12.75" customHeight="1" x14ac:dyDescent="0.2">
      <c r="A19" s="28"/>
      <c r="B19" s="22"/>
      <c r="C19" s="22"/>
      <c r="D19" s="22"/>
      <c r="E19" s="22"/>
      <c r="F19" s="22"/>
      <c r="G19" s="22"/>
      <c r="H19" s="22"/>
      <c r="I19" s="22"/>
      <c r="J19" s="22"/>
      <c r="K19" s="22"/>
      <c r="L19" s="22"/>
      <c r="M19" s="22"/>
      <c r="N19" s="31"/>
      <c r="O19" s="79"/>
    </row>
    <row r="20" spans="1:16" ht="16.899999999999999" customHeight="1" x14ac:dyDescent="0.2">
      <c r="A20" s="28"/>
      <c r="B20" s="22"/>
      <c r="C20" s="57" t="s">
        <v>69</v>
      </c>
      <c r="D20" s="58"/>
      <c r="E20" s="2" t="s">
        <v>65</v>
      </c>
      <c r="F20" s="2"/>
      <c r="G20" s="22"/>
      <c r="H20" s="192" t="str">
        <f>IF(ISNA(Рабочий!J26),"Проверьте,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поле",Рабочий!K26)</f>
        <v xml:space="preserve">  </v>
      </c>
      <c r="I20" s="192"/>
      <c r="J20" s="192"/>
      <c r="K20" s="192"/>
      <c r="L20" s="192"/>
      <c r="M20" s="192"/>
      <c r="N20" s="31"/>
      <c r="O20" s="79"/>
    </row>
    <row r="21" spans="1:16" ht="36.200000000000003" customHeight="1" x14ac:dyDescent="0.2">
      <c r="A21" s="28"/>
      <c r="B21" s="22"/>
      <c r="C21" s="59"/>
      <c r="D21" s="57"/>
      <c r="E21" s="22"/>
      <c r="F21" s="22"/>
      <c r="G21" s="22"/>
      <c r="H21" s="192"/>
      <c r="I21" s="192"/>
      <c r="J21" s="192"/>
      <c r="K21" s="192"/>
      <c r="L21" s="192"/>
      <c r="M21" s="192"/>
      <c r="N21" s="31"/>
      <c r="O21" s="79"/>
    </row>
    <row r="22" spans="1:16" ht="12.75" customHeight="1" x14ac:dyDescent="0.2">
      <c r="A22" s="28"/>
      <c r="B22" s="22"/>
      <c r="C22" s="22"/>
      <c r="D22" s="22"/>
      <c r="E22" s="22"/>
      <c r="F22" s="22"/>
      <c r="G22" s="22"/>
      <c r="H22" s="22"/>
      <c r="I22" s="22"/>
      <c r="J22" s="22"/>
      <c r="K22" s="22"/>
      <c r="L22" s="22"/>
      <c r="M22" s="22"/>
      <c r="N22" s="31"/>
      <c r="O22" s="79"/>
    </row>
    <row r="23" spans="1:16" x14ac:dyDescent="0.2">
      <c r="A23" s="28"/>
      <c r="B23" s="22"/>
      <c r="C23" s="22" t="s">
        <v>125</v>
      </c>
      <c r="D23" s="34"/>
      <c r="E23" s="22"/>
      <c r="F23" s="22"/>
      <c r="G23" s="22"/>
      <c r="H23" s="22"/>
      <c r="I23" s="22"/>
      <c r="J23" s="22"/>
      <c r="K23" s="22"/>
      <c r="L23" s="22"/>
      <c r="M23" s="22"/>
      <c r="N23" s="31"/>
      <c r="O23" s="79"/>
      <c r="P23" s="79"/>
    </row>
    <row r="24" spans="1:16" ht="24" customHeight="1" x14ac:dyDescent="0.2">
      <c r="A24" s="28"/>
      <c r="B24" s="22"/>
      <c r="C24" s="179" t="s">
        <v>405</v>
      </c>
      <c r="D24" s="179"/>
      <c r="E24" s="179"/>
      <c r="F24" s="179"/>
      <c r="G24" s="179"/>
      <c r="H24" s="179"/>
      <c r="I24" s="179"/>
      <c r="J24" s="179"/>
      <c r="K24" s="179"/>
      <c r="L24" s="22"/>
      <c r="M24" s="22"/>
      <c r="N24" s="31"/>
      <c r="O24" s="79"/>
      <c r="P24" s="79"/>
    </row>
    <row r="25" spans="1:16" x14ac:dyDescent="0.2">
      <c r="A25" s="47"/>
      <c r="B25" s="49"/>
      <c r="C25" s="49"/>
      <c r="D25" s="89"/>
      <c r="E25" s="90"/>
      <c r="F25" s="49"/>
      <c r="G25" s="49"/>
      <c r="H25" s="49"/>
      <c r="I25" s="49"/>
      <c r="J25" s="49"/>
      <c r="K25" s="49"/>
      <c r="L25" s="49"/>
      <c r="M25" s="49"/>
      <c r="N25" s="51"/>
      <c r="O25" s="79"/>
      <c r="P25" s="79"/>
    </row>
  </sheetData>
  <sheetProtection password="8D9C" sheet="1" objects="1" scenarios="1" selectLockedCells="1"/>
  <mergeCells count="12">
    <mergeCell ref="C24:K24"/>
    <mergeCell ref="E14:F14"/>
    <mergeCell ref="H14:M15"/>
    <mergeCell ref="E17:F17"/>
    <mergeCell ref="H17:M18"/>
    <mergeCell ref="E20:F20"/>
    <mergeCell ref="H20:M21"/>
    <mergeCell ref="E2:F2"/>
    <mergeCell ref="B5:K5"/>
    <mergeCell ref="C7:D8"/>
    <mergeCell ref="C9:D9"/>
    <mergeCell ref="C10:D10"/>
  </mergeCells>
  <conditionalFormatting sqref="A4:N25">
    <cfRule type="expression" dxfId="41" priority="2">
      <formula>$L$2=""</formula>
    </cfRule>
  </conditionalFormatting>
  <conditionalFormatting sqref="E14 E17 E20">
    <cfRule type="cellIs" dxfId="40" priority="3" operator="equal">
      <formula>"Фамилия Имя"</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Roman,Обычный"&amp;12&amp;A</oddHeader>
    <oddFooter>&amp;C&amp;"Times New Roman,Обычный"&amp;12Страница &amp;P</oddFooter>
  </headerFooter>
  <extLst>
    <ext xmlns:x14="http://schemas.microsoft.com/office/spreadsheetml/2009/9/main" uri="{78C0D931-6437-407d-A8EE-F0AAD7539E65}">
      <x14:conditionalFormattings>
        <x14:conditionalFormatting xmlns:xm="http://schemas.microsoft.com/office/excel/2006/main">
          <x14:cfRule type="expression" priority="4" id="{C723F0C1-20E2-4080-9E98-4DB77F291529}">
            <xm:f>ISNA(Рабочий!$J30)</xm:f>
            <x14:dxf>
              <font>
                <b val="0"/>
                <i val="0"/>
                <sz val="10"/>
                <color rgb="FFCC0000"/>
                <name val="Arial"/>
              </font>
              <fill>
                <patternFill>
                  <bgColor rgb="FFFFCCCC"/>
                </patternFill>
              </fill>
            </x14:dxf>
          </x14:cfRule>
          <xm:sqref>E14 E17 E20</xm:sqref>
        </x14:conditionalFormatting>
        <x14:conditionalFormatting xmlns:xm="http://schemas.microsoft.com/office/excel/2006/main">
          <x14:cfRule type="expression" priority="5" id="{E4CDC223-FAFB-4DA4-B652-10D27CE9C62E}">
            <xm:f>ISNA(Рабочий!$J30)</xm:f>
            <x14:dxf>
              <font>
                <color rgb="FF000000"/>
                <name val="Arial"/>
              </font>
              <fill>
                <patternFill>
                  <bgColor rgb="FFFFFFFF"/>
                </patternFill>
              </fill>
              <border diagonalUp="0" diagonalDown="0">
                <left style="hair">
                  <color auto="1"/>
                </left>
                <right style="hair">
                  <color auto="1"/>
                </right>
                <top style="hair">
                  <color auto="1"/>
                </top>
                <bottom style="hair">
                  <color auto="1"/>
                </bottom>
              </border>
            </x14:dxf>
          </x14:cfRule>
          <x14:cfRule type="expression" priority="6" id="{5F7A27FC-5E2C-4596-99AD-83767072323F}">
            <xm:f>Рабочий!$J30&gt;1</xm:f>
            <x14: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x14:dxf>
          </x14:cfRule>
          <xm:sqref>H14 H17 H20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110" zoomScaleNormal="110" workbookViewId="0">
      <selection activeCell="L2" sqref="L2"/>
    </sheetView>
  </sheetViews>
  <sheetFormatPr defaultColWidth="12.5703125" defaultRowHeight="12.75" x14ac:dyDescent="0.2"/>
  <cols>
    <col min="1" max="1" width="5.140625" customWidth="1"/>
    <col min="2" max="2" width="10.28515625" customWidth="1"/>
    <col min="3" max="3" width="15.85546875" customWidth="1"/>
    <col min="4" max="4" width="1.5703125" customWidth="1"/>
    <col min="5" max="5" width="37.7109375" customWidth="1"/>
    <col min="6" max="6" width="13.42578125" customWidth="1"/>
    <col min="7" max="7" width="9.140625" customWidth="1"/>
    <col min="8" max="8" width="13.42578125" customWidth="1"/>
    <col min="9" max="9" width="9.140625" customWidth="1"/>
    <col min="10" max="10" width="13.42578125" customWidth="1"/>
    <col min="11" max="11" width="9.140625" customWidth="1"/>
    <col min="12" max="12" width="2.42578125" customWidth="1"/>
    <col min="13" max="13" width="24.7109375" customWidth="1"/>
    <col min="14" max="14" width="4.140625" customWidth="1"/>
  </cols>
  <sheetData>
    <row r="1" spans="1:16" x14ac:dyDescent="0.2">
      <c r="A1" s="23"/>
      <c r="B1" s="25"/>
      <c r="C1" s="25"/>
      <c r="D1" s="25"/>
      <c r="E1" s="25"/>
      <c r="F1" s="25"/>
      <c r="G1" s="25"/>
      <c r="H1" s="25"/>
      <c r="I1" s="25"/>
      <c r="J1" s="25"/>
      <c r="K1" s="25"/>
      <c r="L1" s="25"/>
      <c r="M1" s="25"/>
      <c r="N1" s="27"/>
      <c r="O1" s="79"/>
      <c r="P1" s="79"/>
    </row>
    <row r="2" spans="1:16" x14ac:dyDescent="0.2">
      <c r="A2" s="28"/>
      <c r="B2" s="22"/>
      <c r="C2" s="22"/>
      <c r="D2" s="34" t="s">
        <v>91</v>
      </c>
      <c r="E2" s="175" t="s">
        <v>409</v>
      </c>
      <c r="F2" s="175"/>
      <c r="G2" s="22"/>
      <c r="H2" s="22"/>
      <c r="I2" s="22"/>
      <c r="J2" s="22"/>
      <c r="K2" s="34" t="s">
        <v>93</v>
      </c>
      <c r="L2" s="39"/>
      <c r="M2" s="22"/>
      <c r="N2" s="31"/>
      <c r="O2" s="79"/>
      <c r="P2" s="79"/>
    </row>
    <row r="3" spans="1:16" x14ac:dyDescent="0.2">
      <c r="A3" s="47"/>
      <c r="B3" s="49"/>
      <c r="C3" s="49"/>
      <c r="D3" s="49"/>
      <c r="E3" s="49"/>
      <c r="F3" s="49"/>
      <c r="G3" s="49"/>
      <c r="H3" s="49"/>
      <c r="I3" s="49"/>
      <c r="J3" s="49"/>
      <c r="K3" s="49"/>
      <c r="L3" s="49"/>
      <c r="M3" s="49"/>
      <c r="N3" s="51"/>
      <c r="O3" s="79"/>
      <c r="P3" s="79"/>
    </row>
    <row r="4" spans="1:16" x14ac:dyDescent="0.2">
      <c r="A4" s="23"/>
      <c r="B4" s="25"/>
      <c r="C4" s="25"/>
      <c r="D4" s="25"/>
      <c r="E4" s="25"/>
      <c r="F4" s="25"/>
      <c r="G4" s="25"/>
      <c r="H4" s="25"/>
      <c r="I4" s="25"/>
      <c r="J4" s="25"/>
      <c r="K4" s="25"/>
      <c r="L4" s="25"/>
      <c r="M4" s="25"/>
      <c r="N4" s="27"/>
      <c r="O4" s="79"/>
      <c r="P4" s="79"/>
    </row>
    <row r="5" spans="1:16" ht="16.899999999999999" customHeight="1" x14ac:dyDescent="0.2">
      <c r="A5" s="28"/>
      <c r="B5" s="176" t="s">
        <v>94</v>
      </c>
      <c r="C5" s="176"/>
      <c r="D5" s="176"/>
      <c r="E5" s="176"/>
      <c r="F5" s="176"/>
      <c r="G5" s="176"/>
      <c r="H5" s="176"/>
      <c r="I5" s="176"/>
      <c r="J5" s="176"/>
      <c r="K5" s="176"/>
      <c r="L5" s="22"/>
      <c r="M5" s="22"/>
      <c r="N5" s="31"/>
      <c r="O5" s="79"/>
      <c r="P5" s="79"/>
    </row>
    <row r="6" spans="1:16" x14ac:dyDescent="0.2">
      <c r="A6" s="28"/>
      <c r="B6" s="22"/>
      <c r="C6" s="22"/>
      <c r="D6" s="22"/>
      <c r="E6" s="22"/>
      <c r="F6" s="22"/>
      <c r="G6" s="22"/>
      <c r="H6" s="22"/>
      <c r="I6" s="22"/>
      <c r="J6" s="22"/>
      <c r="K6" s="22"/>
      <c r="L6" s="22"/>
      <c r="M6" s="22"/>
      <c r="N6" s="31"/>
      <c r="O6" s="79"/>
      <c r="P6" s="79"/>
    </row>
    <row r="7" spans="1:16" ht="13.35" customHeight="1" x14ac:dyDescent="0.2">
      <c r="A7" s="28"/>
      <c r="B7" s="82"/>
      <c r="C7" s="177" t="s">
        <v>95</v>
      </c>
      <c r="D7" s="177"/>
      <c r="E7" s="83" t="s">
        <v>96</v>
      </c>
      <c r="F7" s="193" t="s">
        <v>102</v>
      </c>
      <c r="G7" s="83" t="s">
        <v>98</v>
      </c>
      <c r="H7" s="22"/>
      <c r="I7" s="22"/>
      <c r="J7" s="22"/>
      <c r="K7" s="22"/>
      <c r="L7" s="22"/>
      <c r="M7" s="22"/>
      <c r="N7" s="31"/>
      <c r="O7" s="79"/>
      <c r="P7" s="79"/>
    </row>
    <row r="8" spans="1:16" x14ac:dyDescent="0.2">
      <c r="A8" s="28"/>
      <c r="B8" s="82"/>
      <c r="C8" s="177"/>
      <c r="D8" s="177"/>
      <c r="E8" s="84"/>
      <c r="F8" s="193"/>
      <c r="G8" s="84" t="s">
        <v>103</v>
      </c>
      <c r="H8" s="22"/>
      <c r="I8" s="22"/>
      <c r="J8" s="22"/>
      <c r="K8" s="22"/>
      <c r="L8" s="22"/>
      <c r="M8" s="22"/>
      <c r="N8" s="31"/>
      <c r="O8" s="79"/>
      <c r="P8" s="79"/>
    </row>
    <row r="9" spans="1:16" ht="16.899999999999999" customHeight="1" x14ac:dyDescent="0.2">
      <c r="A9" s="28"/>
      <c r="B9" s="82" t="str">
        <f t="shared" ref="B9:B16" si="0">CONCATENATE(IF(F9&lt;&gt;"",G9,0),"00")</f>
        <v>000</v>
      </c>
      <c r="C9" s="9"/>
      <c r="D9" s="9"/>
      <c r="E9" s="39"/>
      <c r="F9" s="128" t="str">
        <f t="shared" ref="F9:F16" si="1">IF(C9&lt;&gt;"","+","")</f>
        <v/>
      </c>
      <c r="G9" s="39">
        <v>1</v>
      </c>
      <c r="H9" s="22"/>
      <c r="I9" s="22"/>
      <c r="J9" s="22"/>
      <c r="K9" s="22"/>
      <c r="L9" s="22"/>
      <c r="M9" s="22"/>
      <c r="N9" s="31"/>
      <c r="O9" s="79"/>
      <c r="P9" s="79"/>
    </row>
    <row r="10" spans="1:16" ht="16.899999999999999" customHeight="1" x14ac:dyDescent="0.2">
      <c r="A10" s="28"/>
      <c r="B10" s="82" t="str">
        <f t="shared" si="0"/>
        <v>000</v>
      </c>
      <c r="C10" s="9"/>
      <c r="D10" s="9"/>
      <c r="E10" s="39"/>
      <c r="F10" s="128" t="str">
        <f t="shared" si="1"/>
        <v/>
      </c>
      <c r="G10" s="39">
        <v>2</v>
      </c>
      <c r="H10" s="22"/>
      <c r="I10" s="22"/>
      <c r="J10" s="22"/>
      <c r="K10" s="22"/>
      <c r="L10" s="22"/>
      <c r="M10" s="22"/>
      <c r="N10" s="31"/>
      <c r="O10" s="79"/>
      <c r="P10" s="79"/>
    </row>
    <row r="11" spans="1:16" ht="16.899999999999999" customHeight="1" x14ac:dyDescent="0.2">
      <c r="A11" s="28"/>
      <c r="B11" s="82" t="str">
        <f t="shared" si="0"/>
        <v>000</v>
      </c>
      <c r="C11" s="9"/>
      <c r="D11" s="9"/>
      <c r="E11" s="39"/>
      <c r="F11" s="128" t="str">
        <f t="shared" si="1"/>
        <v/>
      </c>
      <c r="G11" s="39">
        <v>1</v>
      </c>
      <c r="H11" s="22"/>
      <c r="I11" s="22"/>
      <c r="J11" s="22"/>
      <c r="K11" s="22"/>
      <c r="L11" s="22"/>
      <c r="M11" s="22"/>
      <c r="N11" s="31"/>
      <c r="O11" s="79"/>
      <c r="P11" s="79"/>
    </row>
    <row r="12" spans="1:16" ht="16.899999999999999" customHeight="1" x14ac:dyDescent="0.2">
      <c r="A12" s="28"/>
      <c r="B12" s="82" t="str">
        <f t="shared" si="0"/>
        <v>000</v>
      </c>
      <c r="C12" s="9"/>
      <c r="D12" s="9"/>
      <c r="E12" s="39"/>
      <c r="F12" s="128" t="str">
        <f t="shared" si="1"/>
        <v/>
      </c>
      <c r="G12" s="39">
        <v>1</v>
      </c>
      <c r="H12" s="22"/>
      <c r="I12" s="22"/>
      <c r="J12" s="22"/>
      <c r="K12" s="22"/>
      <c r="L12" s="22"/>
      <c r="M12" s="22"/>
      <c r="N12" s="31"/>
      <c r="O12" s="79"/>
      <c r="P12" s="79"/>
    </row>
    <row r="13" spans="1:16" ht="16.899999999999999" customHeight="1" x14ac:dyDescent="0.2">
      <c r="A13" s="28"/>
      <c r="B13" s="82" t="str">
        <f t="shared" si="0"/>
        <v>000</v>
      </c>
      <c r="C13" s="9"/>
      <c r="D13" s="9"/>
      <c r="E13" s="39"/>
      <c r="F13" s="128" t="str">
        <f t="shared" si="1"/>
        <v/>
      </c>
      <c r="G13" s="39">
        <v>1</v>
      </c>
      <c r="H13" s="22"/>
      <c r="I13" s="22"/>
      <c r="J13" s="22"/>
      <c r="K13" s="22"/>
      <c r="L13" s="22"/>
      <c r="M13" s="22"/>
      <c r="N13" s="31"/>
      <c r="O13" s="79"/>
      <c r="P13" s="79"/>
    </row>
    <row r="14" spans="1:16" ht="16.899999999999999" customHeight="1" x14ac:dyDescent="0.2">
      <c r="A14" s="28"/>
      <c r="B14" s="82" t="str">
        <f t="shared" si="0"/>
        <v>000</v>
      </c>
      <c r="C14" s="9"/>
      <c r="D14" s="9"/>
      <c r="E14" s="39"/>
      <c r="F14" s="128" t="str">
        <f t="shared" si="1"/>
        <v/>
      </c>
      <c r="G14" s="39">
        <v>1</v>
      </c>
      <c r="H14" s="22"/>
      <c r="I14" s="22"/>
      <c r="J14" s="22"/>
      <c r="K14" s="22"/>
      <c r="L14" s="22"/>
      <c r="M14" s="22"/>
      <c r="N14" s="31"/>
      <c r="O14" s="79"/>
      <c r="P14" s="79"/>
    </row>
    <row r="15" spans="1:16" ht="16.899999999999999" customHeight="1" x14ac:dyDescent="0.2">
      <c r="A15" s="28"/>
      <c r="B15" s="82" t="str">
        <f t="shared" si="0"/>
        <v>000</v>
      </c>
      <c r="C15" s="9"/>
      <c r="D15" s="9"/>
      <c r="E15" s="39"/>
      <c r="F15" s="128" t="str">
        <f t="shared" si="1"/>
        <v/>
      </c>
      <c r="G15" s="39">
        <v>1</v>
      </c>
      <c r="H15" s="22"/>
      <c r="I15" s="22"/>
      <c r="J15" s="22"/>
      <c r="K15" s="22"/>
      <c r="L15" s="22"/>
      <c r="M15" s="22"/>
      <c r="N15" s="31"/>
      <c r="O15" s="79"/>
      <c r="P15" s="79"/>
    </row>
    <row r="16" spans="1:16" ht="16.899999999999999" customHeight="1" x14ac:dyDescent="0.2">
      <c r="A16" s="28"/>
      <c r="B16" s="82" t="str">
        <f t="shared" si="0"/>
        <v>000</v>
      </c>
      <c r="C16" s="9"/>
      <c r="D16" s="9"/>
      <c r="E16" s="39"/>
      <c r="F16" s="128" t="str">
        <f t="shared" si="1"/>
        <v/>
      </c>
      <c r="G16" s="39">
        <v>1</v>
      </c>
      <c r="H16" s="22"/>
      <c r="I16" s="22"/>
      <c r="J16" s="22"/>
      <c r="K16" s="22"/>
      <c r="L16" s="22"/>
      <c r="M16" s="22"/>
      <c r="N16" s="31"/>
      <c r="O16" s="79"/>
      <c r="P16" s="79"/>
    </row>
    <row r="17" spans="1:16" ht="16.899999999999999" customHeight="1" x14ac:dyDescent="0.2">
      <c r="A17" s="28"/>
      <c r="B17" s="22"/>
      <c r="C17" s="87"/>
      <c r="D17" s="34"/>
      <c r="E17" s="44"/>
      <c r="F17" s="22"/>
      <c r="G17" s="44"/>
      <c r="H17" s="22"/>
      <c r="I17" s="44"/>
      <c r="J17" s="22"/>
      <c r="K17" s="44"/>
      <c r="L17" s="22"/>
      <c r="M17" s="22"/>
      <c r="N17" s="31"/>
      <c r="O17" s="79"/>
    </row>
    <row r="18" spans="1:16" ht="16.899999999999999" customHeight="1" x14ac:dyDescent="0.2">
      <c r="A18" s="28"/>
      <c r="B18" s="56" t="s">
        <v>410</v>
      </c>
      <c r="C18" s="22"/>
      <c r="D18" s="33"/>
      <c r="E18" s="22"/>
      <c r="F18" s="22"/>
      <c r="G18" s="22"/>
      <c r="H18" s="22"/>
      <c r="I18" s="22"/>
      <c r="J18" s="22"/>
      <c r="K18" s="22"/>
      <c r="L18" s="22"/>
      <c r="M18" s="22"/>
      <c r="N18" s="31"/>
      <c r="O18" s="79"/>
    </row>
    <row r="19" spans="1:16" x14ac:dyDescent="0.2">
      <c r="A19" s="28"/>
      <c r="B19" s="22"/>
      <c r="C19" s="22"/>
      <c r="D19" s="33"/>
      <c r="E19" s="22"/>
      <c r="F19" s="22"/>
      <c r="G19" s="22"/>
      <c r="H19" s="22"/>
      <c r="I19" s="22"/>
      <c r="J19" s="22"/>
      <c r="K19" s="22"/>
      <c r="L19" s="22"/>
      <c r="M19" s="22"/>
      <c r="N19" s="31"/>
      <c r="O19" s="79"/>
    </row>
    <row r="20" spans="1:16" ht="16.899999999999999" customHeight="1" x14ac:dyDescent="0.2">
      <c r="A20" s="28"/>
      <c r="B20" s="22"/>
      <c r="C20" s="57" t="s">
        <v>63</v>
      </c>
      <c r="D20" s="58"/>
      <c r="E20" s="2" t="s">
        <v>65</v>
      </c>
      <c r="F20" s="2"/>
      <c r="G20" s="22"/>
      <c r="H20" s="165" t="str">
        <f>IF(ISNA(Рабочий!J20),"Проверьте,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поле",Рабочий!K20)</f>
        <v xml:space="preserve">  </v>
      </c>
      <c r="I20" s="165"/>
      <c r="J20" s="165"/>
      <c r="K20" s="165"/>
      <c r="L20" s="165"/>
      <c r="M20" s="165"/>
      <c r="N20" s="31"/>
      <c r="O20" s="79"/>
    </row>
    <row r="21" spans="1:16" ht="36.200000000000003" customHeight="1" x14ac:dyDescent="0.2">
      <c r="A21" s="28"/>
      <c r="B21" s="22"/>
      <c r="C21" s="59"/>
      <c r="D21" s="57"/>
      <c r="E21" s="22"/>
      <c r="F21" s="22"/>
      <c r="G21" s="22"/>
      <c r="H21" s="165"/>
      <c r="I21" s="165"/>
      <c r="J21" s="165"/>
      <c r="K21" s="165"/>
      <c r="L21" s="165"/>
      <c r="M21" s="165"/>
      <c r="N21" s="31"/>
      <c r="O21" s="79"/>
    </row>
    <row r="22" spans="1:16" ht="12.75" customHeight="1" x14ac:dyDescent="0.2">
      <c r="A22" s="28"/>
      <c r="B22" s="22"/>
      <c r="C22" s="22"/>
      <c r="D22" s="22"/>
      <c r="E22" s="22"/>
      <c r="F22" s="22"/>
      <c r="G22" s="22"/>
      <c r="H22" s="22"/>
      <c r="I22" s="22"/>
      <c r="J22" s="22"/>
      <c r="K22" s="22"/>
      <c r="L22" s="22"/>
      <c r="M22" s="22"/>
      <c r="N22" s="31"/>
      <c r="O22" s="79"/>
    </row>
    <row r="23" spans="1:16" ht="16.899999999999999" customHeight="1" x14ac:dyDescent="0.2">
      <c r="A23" s="28"/>
      <c r="B23" s="22"/>
      <c r="C23" s="57" t="s">
        <v>66</v>
      </c>
      <c r="D23" s="58"/>
      <c r="E23" s="2" t="s">
        <v>65</v>
      </c>
      <c r="F23" s="2"/>
      <c r="G23" s="22"/>
      <c r="H23" s="165" t="str">
        <f>IF(ISNA(Рабочий!J23),"Проверьте,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поле",Рабочий!K23)</f>
        <v xml:space="preserve">  </v>
      </c>
      <c r="I23" s="165"/>
      <c r="J23" s="165"/>
      <c r="K23" s="165"/>
      <c r="L23" s="165"/>
      <c r="M23" s="165"/>
      <c r="N23" s="31"/>
      <c r="O23" s="79"/>
    </row>
    <row r="24" spans="1:16" ht="36.200000000000003" customHeight="1" x14ac:dyDescent="0.2">
      <c r="A24" s="28"/>
      <c r="B24" s="22"/>
      <c r="C24" s="59"/>
      <c r="D24" s="57"/>
      <c r="E24" s="22"/>
      <c r="F24" s="22"/>
      <c r="G24" s="22"/>
      <c r="H24" s="165"/>
      <c r="I24" s="165"/>
      <c r="J24" s="165"/>
      <c r="K24" s="165"/>
      <c r="L24" s="165"/>
      <c r="M24" s="165"/>
      <c r="N24" s="31"/>
      <c r="O24" s="79"/>
    </row>
    <row r="25" spans="1:16" ht="12.75" customHeight="1" x14ac:dyDescent="0.2">
      <c r="A25" s="28"/>
      <c r="B25" s="22"/>
      <c r="C25" s="22"/>
      <c r="D25" s="22"/>
      <c r="E25" s="22"/>
      <c r="F25" s="22"/>
      <c r="G25" s="22"/>
      <c r="H25" s="22"/>
      <c r="I25" s="22"/>
      <c r="J25" s="22"/>
      <c r="K25" s="22"/>
      <c r="L25" s="22"/>
      <c r="M25" s="22"/>
      <c r="N25" s="31"/>
      <c r="O25" s="79"/>
    </row>
    <row r="26" spans="1:16" ht="16.899999999999999" customHeight="1" x14ac:dyDescent="0.2">
      <c r="A26" s="28"/>
      <c r="B26" s="22"/>
      <c r="C26" s="57" t="s">
        <v>66</v>
      </c>
      <c r="D26" s="58"/>
      <c r="E26" s="2" t="s">
        <v>65</v>
      </c>
      <c r="F26" s="2"/>
      <c r="G26" s="22"/>
      <c r="H26" s="165" t="str">
        <f>IF(ISNA(Рабочий!J26),"Проверьте,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поле",Рабочий!K26)</f>
        <v xml:space="preserve">  </v>
      </c>
      <c r="I26" s="165"/>
      <c r="J26" s="165"/>
      <c r="K26" s="165"/>
      <c r="L26" s="165"/>
      <c r="M26" s="165"/>
      <c r="N26" s="31"/>
      <c r="O26" s="79"/>
    </row>
    <row r="27" spans="1:16" ht="36.200000000000003" customHeight="1" x14ac:dyDescent="0.2">
      <c r="A27" s="28"/>
      <c r="B27" s="22"/>
      <c r="C27" s="59"/>
      <c r="D27" s="57"/>
      <c r="E27" s="22"/>
      <c r="F27" s="22"/>
      <c r="G27" s="22"/>
      <c r="H27" s="165"/>
      <c r="I27" s="165"/>
      <c r="J27" s="165"/>
      <c r="K27" s="165"/>
      <c r="L27" s="165"/>
      <c r="M27" s="165"/>
      <c r="N27" s="31"/>
      <c r="O27" s="79"/>
    </row>
    <row r="28" spans="1:16" ht="12.75" customHeight="1" x14ac:dyDescent="0.2">
      <c r="A28" s="28"/>
      <c r="B28" s="22"/>
      <c r="C28" s="22"/>
      <c r="D28" s="22"/>
      <c r="E28" s="22"/>
      <c r="F28" s="22"/>
      <c r="G28" s="22"/>
      <c r="H28" s="22"/>
      <c r="I28" s="22"/>
      <c r="J28" s="22"/>
      <c r="K28" s="22"/>
      <c r="L28" s="22"/>
      <c r="M28" s="22"/>
      <c r="N28" s="31"/>
      <c r="O28" s="79"/>
    </row>
    <row r="29" spans="1:16" ht="16.899999999999999" customHeight="1" x14ac:dyDescent="0.2">
      <c r="A29" s="28"/>
      <c r="B29" s="22"/>
      <c r="C29" s="57" t="s">
        <v>69</v>
      </c>
      <c r="D29" s="58"/>
      <c r="E29" s="2" t="s">
        <v>65</v>
      </c>
      <c r="F29" s="2"/>
      <c r="G29" s="22"/>
      <c r="H29" s="165" t="str">
        <f>IF(ISNA(Рабочий!J29),"Проверьте,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поле",Рабочий!K29)</f>
        <v xml:space="preserve">  </v>
      </c>
      <c r="I29" s="165"/>
      <c r="J29" s="165"/>
      <c r="K29" s="165"/>
      <c r="L29" s="165"/>
      <c r="M29" s="165"/>
      <c r="N29" s="31"/>
      <c r="O29" s="79"/>
    </row>
    <row r="30" spans="1:16" ht="36.200000000000003" customHeight="1" x14ac:dyDescent="0.2">
      <c r="A30" s="28"/>
      <c r="B30" s="22"/>
      <c r="C30" s="59"/>
      <c r="D30" s="57"/>
      <c r="E30" s="22"/>
      <c r="F30" s="22"/>
      <c r="G30" s="22"/>
      <c r="H30" s="165"/>
      <c r="I30" s="165"/>
      <c r="J30" s="165"/>
      <c r="K30" s="165"/>
      <c r="L30" s="165"/>
      <c r="M30" s="165"/>
      <c r="N30" s="31"/>
      <c r="O30" s="79"/>
    </row>
    <row r="31" spans="1:16" ht="12.75" customHeight="1" x14ac:dyDescent="0.2">
      <c r="A31" s="28"/>
      <c r="B31" s="22"/>
      <c r="C31" s="22"/>
      <c r="D31" s="22"/>
      <c r="E31" s="22"/>
      <c r="F31" s="22"/>
      <c r="G31" s="22"/>
      <c r="H31" s="22"/>
      <c r="I31" s="22"/>
      <c r="J31" s="22"/>
      <c r="K31" s="22"/>
      <c r="L31" s="22"/>
      <c r="M31" s="22"/>
      <c r="N31" s="31"/>
      <c r="O31" s="79"/>
      <c r="P31" s="79"/>
    </row>
    <row r="32" spans="1:16" hidden="1" x14ac:dyDescent="0.2">
      <c r="A32" s="28"/>
      <c r="B32" s="22"/>
      <c r="C32" s="87" t="s">
        <v>116</v>
      </c>
      <c r="D32" s="34"/>
      <c r="E32" s="44"/>
      <c r="F32" s="22"/>
      <c r="G32" s="44"/>
      <c r="H32" s="22"/>
      <c r="I32" s="44"/>
      <c r="J32" s="22"/>
      <c r="K32" s="44"/>
      <c r="L32" s="22"/>
      <c r="M32" s="22"/>
      <c r="N32" s="31"/>
      <c r="O32" s="79"/>
      <c r="P32" s="79"/>
    </row>
    <row r="33" spans="1:16" ht="24" hidden="1" customHeight="1" x14ac:dyDescent="0.2">
      <c r="A33" s="28"/>
      <c r="B33" s="22"/>
      <c r="C33" s="178" t="s">
        <v>117</v>
      </c>
      <c r="D33" s="178"/>
      <c r="E33" s="178"/>
      <c r="F33" s="178"/>
      <c r="G33" s="178"/>
      <c r="H33" s="178"/>
      <c r="I33" s="178"/>
      <c r="J33" s="178"/>
      <c r="K33" s="178"/>
      <c r="L33" s="22"/>
      <c r="M33" s="22"/>
      <c r="N33" s="31"/>
      <c r="O33" s="79"/>
      <c r="P33" s="79"/>
    </row>
    <row r="34" spans="1:16" hidden="1" x14ac:dyDescent="0.2">
      <c r="A34" s="28"/>
      <c r="B34" s="22"/>
      <c r="C34" s="87"/>
      <c r="D34" s="34"/>
      <c r="E34" s="44"/>
      <c r="F34" s="22"/>
      <c r="G34" s="44"/>
      <c r="H34" s="22"/>
      <c r="I34" s="44"/>
      <c r="J34" s="22"/>
      <c r="K34" s="44"/>
      <c r="L34" s="22"/>
      <c r="M34" s="22"/>
      <c r="N34" s="31"/>
      <c r="O34" s="79"/>
      <c r="P34" s="79"/>
    </row>
    <row r="35" spans="1:16" hidden="1" x14ac:dyDescent="0.2">
      <c r="A35" s="28"/>
      <c r="B35" s="22"/>
      <c r="C35" s="87" t="s">
        <v>118</v>
      </c>
      <c r="D35" s="34"/>
      <c r="E35" s="44"/>
      <c r="F35" s="22"/>
      <c r="G35" s="44"/>
      <c r="H35" s="22"/>
      <c r="I35" s="44"/>
      <c r="J35" s="22"/>
      <c r="K35" s="44"/>
      <c r="L35" s="22"/>
      <c r="M35" s="22"/>
      <c r="N35" s="31"/>
      <c r="O35" s="79"/>
      <c r="P35" s="79"/>
    </row>
    <row r="36" spans="1:16" ht="12.75" hidden="1" customHeight="1" x14ac:dyDescent="0.2">
      <c r="A36" s="28"/>
      <c r="B36" s="22"/>
      <c r="C36" s="178" t="s">
        <v>404</v>
      </c>
      <c r="D36" s="178"/>
      <c r="E36" s="178"/>
      <c r="F36" s="178"/>
      <c r="G36" s="178"/>
      <c r="H36" s="178"/>
      <c r="I36" s="178"/>
      <c r="J36" s="178"/>
      <c r="K36" s="178"/>
      <c r="L36" s="22"/>
      <c r="M36" s="22"/>
      <c r="N36" s="31"/>
      <c r="O36" s="79"/>
      <c r="P36" s="79"/>
    </row>
    <row r="37" spans="1:16" hidden="1" x14ac:dyDescent="0.2">
      <c r="A37" s="28"/>
      <c r="B37" s="22"/>
      <c r="C37" s="22"/>
      <c r="D37" s="34"/>
      <c r="E37" s="22"/>
      <c r="F37" s="22"/>
      <c r="G37" s="22"/>
      <c r="H37" s="22"/>
      <c r="I37" s="22"/>
      <c r="J37" s="22"/>
      <c r="K37" s="22"/>
      <c r="L37" s="22"/>
      <c r="M37" s="22"/>
      <c r="N37" s="31"/>
      <c r="O37" s="79"/>
      <c r="P37" s="79"/>
    </row>
    <row r="38" spans="1:16" hidden="1" x14ac:dyDescent="0.2">
      <c r="A38" s="28"/>
      <c r="B38" s="22"/>
      <c r="C38" s="22" t="s">
        <v>125</v>
      </c>
      <c r="D38" s="34"/>
      <c r="E38" s="22"/>
      <c r="F38" s="22"/>
      <c r="G38" s="22"/>
      <c r="H38" s="22"/>
      <c r="I38" s="22"/>
      <c r="J38" s="22"/>
      <c r="K38" s="22"/>
      <c r="L38" s="22"/>
      <c r="M38" s="22"/>
      <c r="N38" s="31"/>
      <c r="O38" s="79"/>
      <c r="P38" s="79"/>
    </row>
    <row r="39" spans="1:16" ht="24" hidden="1" customHeight="1" x14ac:dyDescent="0.2">
      <c r="A39" s="28"/>
      <c r="B39" s="22"/>
      <c r="C39" s="179" t="s">
        <v>405</v>
      </c>
      <c r="D39" s="179"/>
      <c r="E39" s="179"/>
      <c r="F39" s="179"/>
      <c r="G39" s="179"/>
      <c r="H39" s="179"/>
      <c r="I39" s="179"/>
      <c r="J39" s="179"/>
      <c r="K39" s="179"/>
      <c r="L39" s="22"/>
      <c r="M39" s="22"/>
      <c r="N39" s="31"/>
      <c r="O39" s="79"/>
      <c r="P39" s="79"/>
    </row>
    <row r="40" spans="1:16" x14ac:dyDescent="0.2">
      <c r="A40" s="47"/>
      <c r="B40" s="49"/>
      <c r="C40" s="49"/>
      <c r="D40" s="89"/>
      <c r="E40" s="90"/>
      <c r="F40" s="49"/>
      <c r="G40" s="49"/>
      <c r="H40" s="49"/>
      <c r="I40" s="49"/>
      <c r="J40" s="49"/>
      <c r="K40" s="49"/>
      <c r="L40" s="49"/>
      <c r="M40" s="49"/>
      <c r="N40" s="51"/>
      <c r="O40" s="79"/>
      <c r="P40" s="79"/>
    </row>
  </sheetData>
  <sheetProtection password="8D9C" sheet="1" objects="1" scenarios="1" selectLockedCells="1"/>
  <mergeCells count="23">
    <mergeCell ref="C36:K36"/>
    <mergeCell ref="C39:K39"/>
    <mergeCell ref="E26:F26"/>
    <mergeCell ref="H26:M27"/>
    <mergeCell ref="E29:F29"/>
    <mergeCell ref="H29:M30"/>
    <mergeCell ref="C33:K33"/>
    <mergeCell ref="C15:D15"/>
    <mergeCell ref="C16:D16"/>
    <mergeCell ref="E20:F20"/>
    <mergeCell ref="H20:M21"/>
    <mergeCell ref="E23:F23"/>
    <mergeCell ref="H23:M24"/>
    <mergeCell ref="C10:D10"/>
    <mergeCell ref="C11:D11"/>
    <mergeCell ref="C12:D12"/>
    <mergeCell ref="C13:D13"/>
    <mergeCell ref="C14:D14"/>
    <mergeCell ref="E2:F2"/>
    <mergeCell ref="B5:K5"/>
    <mergeCell ref="C7:D8"/>
    <mergeCell ref="F7:F8"/>
    <mergeCell ref="C9:D9"/>
  </mergeCells>
  <conditionalFormatting sqref="A4:N40">
    <cfRule type="expression" dxfId="36" priority="2">
      <formula>$L$2=""</formula>
    </cfRule>
  </conditionalFormatting>
  <conditionalFormatting sqref="E20 E23 E26 E29">
    <cfRule type="cellIs" dxfId="35" priority="3" operator="equal">
      <formula>"Фамилия Имя"</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Roman,Обычный"&amp;12&amp;A</oddHeader>
    <oddFooter>&amp;C&amp;"Times New Roman,Обычный"&amp;12Страница &amp;P</oddFooter>
  </headerFooter>
  <extLst>
    <ext xmlns:x14="http://schemas.microsoft.com/office/spreadsheetml/2009/9/main" uri="{78C0D931-6437-407d-A8EE-F0AAD7539E65}">
      <x14:conditionalFormattings>
        <x14:conditionalFormatting xmlns:xm="http://schemas.microsoft.com/office/excel/2006/main">
          <x14:cfRule type="expression" priority="4" id="{4037C4C2-46CA-4C23-87BE-49802330687B}">
            <xm:f>ISNA('Программа 2 день'!$J20)</xm:f>
            <x14:dxf>
              <font>
                <b val="0"/>
                <i val="0"/>
                <sz val="10"/>
                <color rgb="FFCC0000"/>
                <name val="Arial"/>
              </font>
              <fill>
                <patternFill>
                  <bgColor rgb="FFFFCCCC"/>
                </patternFill>
              </fill>
            </x14:dxf>
          </x14:cfRule>
          <xm:sqref>E20 E23 E26 E29</xm:sqref>
        </x14:conditionalFormatting>
        <x14:conditionalFormatting xmlns:xm="http://schemas.microsoft.com/office/excel/2006/main">
          <x14:cfRule type="expression" priority="5" id="{C5D0BFDD-8424-4859-B1CE-354D34D36065}">
            <xm:f>ISNA('Программа 2 день'!$J20)</xm:f>
            <x14:dxf>
              <font>
                <color rgb="FF000000"/>
                <name val="Arial"/>
              </font>
              <fill>
                <patternFill>
                  <bgColor rgb="FFFFFFFF"/>
                </patternFill>
              </fill>
              <border diagonalUp="0" diagonalDown="0">
                <left style="hair">
                  <color auto="1"/>
                </left>
                <right style="hair">
                  <color auto="1"/>
                </right>
                <top style="hair">
                  <color auto="1"/>
                </top>
                <bottom style="hair">
                  <color auto="1"/>
                </bottom>
              </border>
            </x14:dxf>
          </x14:cfRule>
          <x14:cfRule type="expression" priority="6" id="{2B9C8938-8022-4C60-B9DB-1ED883748423}">
            <xm:f>'Программа 2 день'!$J20&gt;1</xm:f>
            <x14: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x14:dxf>
          </x14:cfRule>
          <xm:sqref>H20 H23 H26 H29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4"/>
  <sheetViews>
    <sheetView zoomScale="110" zoomScaleNormal="110" workbookViewId="0">
      <selection activeCell="G6" sqref="G6:J6"/>
    </sheetView>
  </sheetViews>
  <sheetFormatPr defaultColWidth="12.42578125" defaultRowHeight="12.75" x14ac:dyDescent="0.2"/>
  <cols>
    <col min="1" max="1" width="3.140625" customWidth="1"/>
    <col min="2" max="3" width="27.5703125" hidden="1" customWidth="1"/>
    <col min="4" max="4" width="71" customWidth="1"/>
    <col min="5" max="5" width="16.140625" customWidth="1"/>
    <col min="13" max="13" width="71" style="129" customWidth="1"/>
    <col min="14" max="14" width="16.7109375" customWidth="1"/>
  </cols>
  <sheetData>
    <row r="1" spans="1:22" ht="15.75" x14ac:dyDescent="0.25">
      <c r="A1" s="130" t="s">
        <v>411</v>
      </c>
      <c r="B1" s="131"/>
      <c r="C1" s="131"/>
      <c r="D1" s="132"/>
      <c r="E1" s="132"/>
      <c r="F1" s="132"/>
      <c r="G1" s="132"/>
      <c r="H1" s="132"/>
      <c r="I1" s="132"/>
      <c r="J1" s="133"/>
      <c r="K1" s="133"/>
      <c r="L1" s="133"/>
      <c r="M1" s="134"/>
      <c r="N1" s="133"/>
      <c r="O1" s="132"/>
      <c r="P1" s="132"/>
      <c r="Q1" s="132"/>
      <c r="R1" s="132"/>
      <c r="S1" s="132"/>
      <c r="T1" s="132"/>
      <c r="U1" s="133"/>
      <c r="V1" s="135"/>
    </row>
    <row r="2" spans="1:22" x14ac:dyDescent="0.2">
      <c r="A2" s="131"/>
      <c r="D2" s="194" t="s">
        <v>629</v>
      </c>
      <c r="E2" s="194"/>
      <c r="F2" s="194"/>
      <c r="G2" s="194"/>
      <c r="H2" s="194"/>
      <c r="I2" s="194"/>
      <c r="J2" s="194"/>
      <c r="K2" s="194"/>
      <c r="L2" s="133"/>
      <c r="M2" s="195" t="str">
        <f>D2</f>
        <v>Программа 23.10.2021</v>
      </c>
      <c r="N2" s="195"/>
      <c r="O2" s="195"/>
      <c r="P2" s="195"/>
      <c r="Q2" s="195"/>
      <c r="R2" s="195"/>
      <c r="S2" s="195"/>
      <c r="T2" s="195"/>
      <c r="U2" s="133"/>
      <c r="V2" s="135"/>
    </row>
    <row r="3" spans="1:22" x14ac:dyDescent="0.2">
      <c r="A3" s="131"/>
      <c r="B3" s="131"/>
      <c r="C3" s="131"/>
      <c r="D3" s="196" t="str">
        <f>IF('Общие данные'!H89&lt;&gt;"",'Общие данные'!E89,"")</f>
        <v/>
      </c>
      <c r="E3" s="196"/>
      <c r="F3" s="196"/>
      <c r="G3" s="196"/>
      <c r="H3" s="196"/>
      <c r="I3" s="196"/>
      <c r="J3" s="196"/>
      <c r="K3" s="196"/>
      <c r="L3" s="131"/>
      <c r="M3" s="196" t="s">
        <v>412</v>
      </c>
      <c r="N3" s="196"/>
      <c r="O3" s="196"/>
      <c r="P3" s="196"/>
      <c r="Q3" s="196"/>
      <c r="R3" s="196"/>
      <c r="S3" s="196"/>
      <c r="T3" s="196"/>
      <c r="U3" s="131"/>
    </row>
    <row r="4" spans="1:22" ht="24" customHeight="1" x14ac:dyDescent="0.2">
      <c r="A4" s="131"/>
      <c r="B4" s="196" t="s">
        <v>413</v>
      </c>
      <c r="C4" s="196" t="s">
        <v>414</v>
      </c>
      <c r="D4" s="197" t="s">
        <v>415</v>
      </c>
      <c r="E4" s="198" t="s">
        <v>416</v>
      </c>
      <c r="F4" s="199" t="s">
        <v>417</v>
      </c>
      <c r="G4" s="199"/>
      <c r="H4" s="199"/>
      <c r="I4" s="199"/>
      <c r="J4" s="199"/>
      <c r="K4" s="136"/>
      <c r="L4" s="131"/>
      <c r="M4" s="197" t="s">
        <v>415</v>
      </c>
      <c r="N4" s="198" t="s">
        <v>416</v>
      </c>
      <c r="O4" s="200" t="s">
        <v>417</v>
      </c>
      <c r="P4" s="200"/>
      <c r="Q4" s="200"/>
      <c r="R4" s="200"/>
      <c r="S4" s="200"/>
      <c r="T4" s="200"/>
      <c r="U4" s="131"/>
    </row>
    <row r="5" spans="1:22" ht="12.75" customHeight="1" x14ac:dyDescent="0.2">
      <c r="A5" s="131"/>
      <c r="B5" s="196"/>
      <c r="C5" s="196"/>
      <c r="D5" s="197"/>
      <c r="E5" s="198"/>
      <c r="F5" s="201" t="str">
        <f>CONCATENATE("время начала отделения, регистрация за ",'Общие данные'!M80)</f>
        <v>время начала отделения, регистрация за 1,5 часа</v>
      </c>
      <c r="G5" s="201"/>
      <c r="H5" s="201"/>
      <c r="I5" s="201"/>
      <c r="J5" s="201"/>
      <c r="K5" s="137"/>
      <c r="L5" s="131"/>
      <c r="M5" s="197"/>
      <c r="N5" s="198"/>
      <c r="O5" s="201" t="str">
        <f>F5</f>
        <v>время начала отделения, регистрация за 1,5 часа</v>
      </c>
      <c r="P5" s="201"/>
      <c r="Q5" s="201"/>
      <c r="R5" s="201"/>
      <c r="S5" s="201"/>
      <c r="T5" s="201"/>
      <c r="U5" s="131"/>
    </row>
    <row r="6" spans="1:22" x14ac:dyDescent="0.2">
      <c r="A6" s="131"/>
      <c r="B6" s="196"/>
      <c r="C6" s="196"/>
      <c r="D6" s="197"/>
      <c r="E6" s="198"/>
      <c r="F6" s="138" t="s">
        <v>418</v>
      </c>
      <c r="G6" s="138" t="s">
        <v>630</v>
      </c>
      <c r="H6" s="138" t="s">
        <v>631</v>
      </c>
      <c r="I6" s="138" t="s">
        <v>632</v>
      </c>
      <c r="J6" s="139" t="s">
        <v>419</v>
      </c>
      <c r="K6" s="139"/>
      <c r="L6" s="131"/>
      <c r="M6" s="197"/>
      <c r="N6" s="198"/>
      <c r="O6" s="140">
        <v>1</v>
      </c>
      <c r="P6" s="140">
        <v>2</v>
      </c>
      <c r="Q6" s="140">
        <v>3</v>
      </c>
      <c r="R6" s="140">
        <v>4</v>
      </c>
      <c r="S6" s="140">
        <v>5</v>
      </c>
      <c r="T6" s="140">
        <v>6</v>
      </c>
      <c r="U6" s="131"/>
    </row>
    <row r="7" spans="1:22" x14ac:dyDescent="0.2">
      <c r="A7" s="131"/>
      <c r="B7">
        <f>IF(C7&lt;=Рабочий!AE$1,INDEX(Рабочий!$Z$3:$Z$303,MATCH(C7,Рабочий!$AE$3:$AE$303,0)),0)</f>
        <v>2</v>
      </c>
      <c r="C7">
        <v>1</v>
      </c>
      <c r="D7" s="141" t="str">
        <f>IF(C7&lt;=Рабочий!AE$1,INDEX(Рабочий!$AA$3:$AA$303,MATCH(C7,Рабочий!$AE$3:$AE$303,0)),"")</f>
        <v>Классификационно-рейтинговые соревнования, соревнования Rising Stars</v>
      </c>
      <c r="E7" s="142" t="str">
        <f>IF(D7&lt;&gt;"",INDEX(Рабочий!$AF$3:$AF$303,MATCH(C7,Рабочий!$AE$3:$AE$303,0)),"")</f>
        <v xml:space="preserve">      Вносим: КРТ: классы участия, Rising Stars: RS</v>
      </c>
      <c r="F7" s="143"/>
      <c r="G7" s="143"/>
      <c r="H7" s="143"/>
      <c r="I7" s="143"/>
      <c r="J7" s="143"/>
      <c r="K7" s="143"/>
      <c r="L7" s="131"/>
      <c r="M7" s="141" t="str">
        <f t="shared" ref="M7:M38" si="0">D7</f>
        <v>Классификационно-рейтинговые соревнования, соревнования Rising Stars</v>
      </c>
      <c r="N7" s="144" t="str">
        <f t="shared" ref="N7:N38" si="1">E7</f>
        <v xml:space="preserve">      Вносим: КРТ: классы участия, Rising Stars: RS</v>
      </c>
      <c r="O7" s="143"/>
      <c r="P7" s="143"/>
      <c r="Q7" s="143"/>
      <c r="R7" s="143"/>
      <c r="S7" s="143"/>
      <c r="T7" s="143"/>
      <c r="U7" s="131"/>
    </row>
    <row r="8" spans="1:22" x14ac:dyDescent="0.2">
      <c r="A8" s="131"/>
      <c r="B8">
        <f>IF(C8&lt;=Рабочий!AE$1,INDEX(Рабочий!$Z$3:$Z$303,MATCH(C8,Рабочий!$AE$3:$AE$303,0)),0)</f>
        <v>1</v>
      </c>
      <c r="C8">
        <f t="shared" ref="C8:C39" si="2">C7+1</f>
        <v>2</v>
      </c>
      <c r="D8" s="141" t="str">
        <f>IF(C8&lt;=Рабочий!AE$1,INDEX(Рабочий!$AA$3:$AA$303,MATCH(C8,Рабочий!$AE$3:$AE$303,0)),"")</f>
        <v>Ювеналы-1</v>
      </c>
      <c r="E8" s="142" t="str">
        <f>IF(D8&lt;&gt;"",INDEX(Рабочий!$AF$3:$AF$303,MATCH(C8,Рабочий!$AE$3:$AE$303,0)),"")</f>
        <v xml:space="preserve">ST </v>
      </c>
      <c r="F8" s="143"/>
      <c r="G8" s="143"/>
      <c r="H8" s="143" t="s">
        <v>633</v>
      </c>
      <c r="I8" s="143" t="s">
        <v>208</v>
      </c>
      <c r="J8" s="143"/>
      <c r="K8" s="143"/>
      <c r="L8" s="131"/>
      <c r="M8" s="141" t="str">
        <f t="shared" si="0"/>
        <v>Ювеналы-1</v>
      </c>
      <c r="N8" s="144" t="str">
        <f t="shared" si="1"/>
        <v xml:space="preserve">ST </v>
      </c>
      <c r="O8" s="143"/>
      <c r="P8" s="143"/>
      <c r="Q8" s="143"/>
      <c r="R8" s="143"/>
      <c r="S8" s="143"/>
      <c r="T8" s="143"/>
      <c r="U8" s="131"/>
    </row>
    <row r="9" spans="1:22" x14ac:dyDescent="0.2">
      <c r="A9" s="131"/>
      <c r="B9">
        <f>IF(C9&lt;=Рабочий!AE$1,INDEX(Рабочий!$Z$3:$Z$303,MATCH(C9,Рабочий!$AE$3:$AE$303,0)),0)</f>
        <v>1</v>
      </c>
      <c r="C9">
        <f t="shared" si="2"/>
        <v>3</v>
      </c>
      <c r="D9" s="141" t="str">
        <f>IF(C9&lt;=Рабочий!AE$1,INDEX(Рабочий!$AA$3:$AA$303,MATCH(C9,Рабочий!$AE$3:$AE$303,0)),"")</f>
        <v>Ювеналы-2</v>
      </c>
      <c r="E9" s="142" t="str">
        <f>IF(D9&lt;&gt;"",INDEX(Рабочий!$AF$3:$AF$303,MATCH(C9,Рабочий!$AE$3:$AE$303,0)),"")</f>
        <v xml:space="preserve">ST </v>
      </c>
      <c r="F9" s="143"/>
      <c r="G9" s="143" t="s">
        <v>634</v>
      </c>
      <c r="H9" s="143" t="s">
        <v>208</v>
      </c>
      <c r="I9" s="143" t="s">
        <v>40</v>
      </c>
      <c r="J9" s="143"/>
      <c r="K9" s="143"/>
      <c r="L9" s="131"/>
      <c r="M9" s="141" t="str">
        <f t="shared" si="0"/>
        <v>Ювеналы-2</v>
      </c>
      <c r="N9" s="144" t="str">
        <f t="shared" si="1"/>
        <v xml:space="preserve">ST </v>
      </c>
      <c r="O9" s="143"/>
      <c r="P9" s="143"/>
      <c r="Q9" s="143"/>
      <c r="R9" s="143"/>
      <c r="S9" s="143"/>
      <c r="T9" s="143"/>
      <c r="U9" s="131"/>
    </row>
    <row r="10" spans="1:22" x14ac:dyDescent="0.2">
      <c r="A10" s="131"/>
      <c r="B10">
        <f>IF(C10&lt;=Рабочий!AE$1,INDEX(Рабочий!$Z$3:$Z$303,MATCH(C10,Рабочий!$AE$3:$AE$303,0)),0)</f>
        <v>1</v>
      </c>
      <c r="C10">
        <f t="shared" si="2"/>
        <v>4</v>
      </c>
      <c r="D10" s="141" t="str">
        <f>IF(C10&lt;=Рабочий!AE$1,INDEX(Рабочий!$AA$3:$AA$303,MATCH(C10,Рабочий!$AE$3:$AE$303,0)),"")</f>
        <v>Юниоры-1</v>
      </c>
      <c r="E10" s="142" t="str">
        <f>IF(D10&lt;&gt;"",INDEX(Рабочий!$AF$3:$AF$303,MATCH(C10,Рабочий!$AE$3:$AE$303,0)),"")</f>
        <v xml:space="preserve">LA </v>
      </c>
      <c r="F10" s="143"/>
      <c r="G10" s="143" t="s">
        <v>635</v>
      </c>
      <c r="H10" s="143" t="s">
        <v>420</v>
      </c>
      <c r="I10" s="143" t="s">
        <v>40</v>
      </c>
      <c r="J10" s="143" t="s">
        <v>38</v>
      </c>
      <c r="K10" s="143"/>
      <c r="L10" s="131"/>
      <c r="M10" s="141" t="str">
        <f t="shared" si="0"/>
        <v>Юниоры-1</v>
      </c>
      <c r="N10" s="144" t="str">
        <f t="shared" si="1"/>
        <v xml:space="preserve">LA </v>
      </c>
      <c r="O10" s="143"/>
      <c r="P10" s="143"/>
      <c r="Q10" s="143"/>
      <c r="R10" s="143"/>
      <c r="S10" s="143"/>
      <c r="T10" s="143"/>
      <c r="U10" s="131"/>
    </row>
    <row r="11" spans="1:22" x14ac:dyDescent="0.2">
      <c r="A11" s="131"/>
      <c r="B11">
        <f>IF(C11&lt;=Рабочий!AE$1,INDEX(Рабочий!$Z$3:$Z$303,MATCH(C11,Рабочий!$AE$3:$AE$303,0)),0)</f>
        <v>1</v>
      </c>
      <c r="C11">
        <f t="shared" si="2"/>
        <v>5</v>
      </c>
      <c r="D11" s="141" t="str">
        <f>IF(C11&lt;=Рабочий!AE$1,INDEX(Рабочий!$AA$3:$AA$303,MATCH(C11,Рабочий!$AE$3:$AE$303,0)),"")</f>
        <v>Юниоры-2</v>
      </c>
      <c r="E11" s="142" t="str">
        <f>IF(D11&lt;&gt;"",INDEX(Рабочий!$AF$3:$AF$303,MATCH(C11,Рабочий!$AE$3:$AE$303,0)),"")</f>
        <v xml:space="preserve">LA </v>
      </c>
      <c r="F11" s="143"/>
      <c r="G11" s="143" t="s">
        <v>635</v>
      </c>
      <c r="H11" s="143" t="s">
        <v>420</v>
      </c>
      <c r="I11" s="143" t="s">
        <v>40</v>
      </c>
      <c r="J11" s="143" t="s">
        <v>452</v>
      </c>
      <c r="K11" s="143"/>
      <c r="L11" s="131"/>
      <c r="M11" s="141" t="str">
        <f t="shared" si="0"/>
        <v>Юниоры-2</v>
      </c>
      <c r="N11" s="144" t="str">
        <f t="shared" si="1"/>
        <v xml:space="preserve">LA </v>
      </c>
      <c r="O11" s="143"/>
      <c r="P11" s="143"/>
      <c r="Q11" s="143"/>
      <c r="R11" s="143"/>
      <c r="S11" s="143"/>
      <c r="T11" s="143"/>
      <c r="U11" s="131"/>
    </row>
    <row r="12" spans="1:22" x14ac:dyDescent="0.2">
      <c r="A12" s="131"/>
      <c r="B12">
        <f>IF(C12&lt;=Рабочий!AE$1,INDEX(Рабочий!$Z$3:$Z$303,MATCH(C12,Рабочий!$AE$3:$AE$303,0)),0)</f>
        <v>1</v>
      </c>
      <c r="C12">
        <f t="shared" si="2"/>
        <v>6</v>
      </c>
      <c r="D12" s="141" t="str">
        <f>IF(C12&lt;=Рабочий!AE$1,INDEX(Рабочий!$AA$3:$AA$303,MATCH(C12,Рабочий!$AE$3:$AE$303,0)),"")</f>
        <v>Молодежь-1</v>
      </c>
      <c r="E12" s="142" t="str">
        <f>IF(D12&lt;&gt;"",INDEX(Рабочий!$AF$3:$AF$303,MATCH(C12,Рабочий!$AE$3:$AE$303,0)),"")</f>
        <v xml:space="preserve">LA </v>
      </c>
      <c r="F12" s="143"/>
      <c r="G12" s="143" t="s">
        <v>636</v>
      </c>
      <c r="H12" s="143" t="s">
        <v>38</v>
      </c>
      <c r="I12" s="143" t="s">
        <v>420</v>
      </c>
      <c r="J12" s="143" t="s">
        <v>421</v>
      </c>
      <c r="K12" s="143"/>
      <c r="L12" s="131"/>
      <c r="M12" s="141" t="str">
        <f t="shared" si="0"/>
        <v>Молодежь-1</v>
      </c>
      <c r="N12" s="144" t="str">
        <f t="shared" si="1"/>
        <v xml:space="preserve">LA </v>
      </c>
      <c r="O12" s="143"/>
      <c r="P12" s="143"/>
      <c r="Q12" s="143"/>
      <c r="R12" s="143"/>
      <c r="S12" s="143"/>
      <c r="T12" s="143"/>
      <c r="U12" s="131"/>
    </row>
    <row r="13" spans="1:22" x14ac:dyDescent="0.2">
      <c r="A13" s="131"/>
      <c r="B13">
        <f>IF(C13&lt;=Рабочий!AE$1,INDEX(Рабочий!$Z$3:$Z$303,MATCH(C13,Рабочий!$AE$3:$AE$303,0)),0)</f>
        <v>1</v>
      </c>
      <c r="C13">
        <f t="shared" si="2"/>
        <v>7</v>
      </c>
      <c r="D13" s="141" t="str">
        <f>IF(C13&lt;=Рабочий!AE$1,INDEX(Рабочий!$AA$3:$AA$303,MATCH(C13,Рабочий!$AE$3:$AE$303,0)),"")</f>
        <v>Взрослые</v>
      </c>
      <c r="E13" s="142" t="str">
        <f>IF(D13&lt;&gt;"",INDEX(Рабочий!$AF$3:$AF$303,MATCH(C13,Рабочий!$AE$3:$AE$303,0)),"")</f>
        <v xml:space="preserve">ST </v>
      </c>
      <c r="F13" s="143"/>
      <c r="G13" s="143" t="s">
        <v>636</v>
      </c>
      <c r="H13" s="143" t="s">
        <v>38</v>
      </c>
      <c r="I13" s="143" t="s">
        <v>420</v>
      </c>
      <c r="J13" s="143" t="s">
        <v>421</v>
      </c>
      <c r="K13" s="143"/>
      <c r="L13" s="131"/>
      <c r="M13" s="141" t="str">
        <f t="shared" si="0"/>
        <v>Взрослые</v>
      </c>
      <c r="N13" s="144" t="str">
        <f t="shared" si="1"/>
        <v xml:space="preserve">ST </v>
      </c>
      <c r="O13" s="143"/>
      <c r="P13" s="143"/>
      <c r="Q13" s="143"/>
      <c r="R13" s="143"/>
      <c r="S13" s="143"/>
      <c r="T13" s="143"/>
      <c r="U13" s="131"/>
    </row>
    <row r="14" spans="1:22" x14ac:dyDescent="0.2">
      <c r="A14" s="131"/>
      <c r="B14">
        <f>IF(C14&lt;=Рабочий!AE$1,INDEX(Рабочий!$Z$3:$Z$303,MATCH(C14,Рабочий!$AE$3:$AE$303,0)),0)</f>
        <v>0</v>
      </c>
      <c r="C14">
        <f t="shared" si="2"/>
        <v>8</v>
      </c>
      <c r="D14" s="141" t="str">
        <f>IF(C14&lt;=Рабочий!AE$1,INDEX(Рабочий!$AA$3:$AA$303,MATCH(C14,Рабочий!$AE$3:$AE$303,0)),"")</f>
        <v/>
      </c>
      <c r="E14" s="142" t="str">
        <f>IF(D14&lt;&gt;"",INDEX(Рабочий!$AF$3:$AF$303,MATCH(C14,Рабочий!$AE$3:$AE$303,0)),"")</f>
        <v/>
      </c>
      <c r="F14" s="143"/>
      <c r="G14" s="143"/>
      <c r="H14" s="143"/>
      <c r="I14" s="143"/>
      <c r="J14" s="143"/>
      <c r="K14" s="143"/>
      <c r="L14" s="131"/>
      <c r="M14" s="141" t="str">
        <f t="shared" si="0"/>
        <v/>
      </c>
      <c r="N14" s="144" t="str">
        <f t="shared" si="1"/>
        <v/>
      </c>
      <c r="O14" s="143"/>
      <c r="P14" s="143"/>
      <c r="Q14" s="143"/>
      <c r="R14" s="143"/>
      <c r="S14" s="143"/>
      <c r="T14" s="143"/>
      <c r="U14" s="131"/>
    </row>
    <row r="15" spans="1:22" x14ac:dyDescent="0.2">
      <c r="A15" s="131"/>
      <c r="B15">
        <f>IF(C15&lt;=Рабочий!AE$1,INDEX(Рабочий!$Z$3:$Z$303,MATCH(C15,Рабочий!$AE$3:$AE$303,0)),0)</f>
        <v>0</v>
      </c>
      <c r="C15">
        <f t="shared" si="2"/>
        <v>9</v>
      </c>
      <c r="D15" s="141" t="str">
        <f>IF(C15&lt;=Рабочий!AE$1,INDEX(Рабочий!$AA$3:$AA$303,MATCH(C15,Рабочий!$AE$3:$AE$303,0)),"")</f>
        <v/>
      </c>
      <c r="E15" s="142" t="str">
        <f>IF(D15&lt;&gt;"",INDEX(Рабочий!$AF$3:$AF$303,MATCH(C15,Рабочий!$AE$3:$AE$303,0)),"")</f>
        <v/>
      </c>
      <c r="F15" s="143"/>
      <c r="G15" s="143"/>
      <c r="H15" s="143"/>
      <c r="I15" s="143"/>
      <c r="J15" s="143"/>
      <c r="K15" s="143"/>
      <c r="L15" s="131"/>
      <c r="M15" s="141" t="str">
        <f t="shared" si="0"/>
        <v/>
      </c>
      <c r="N15" s="144" t="str">
        <f t="shared" si="1"/>
        <v/>
      </c>
      <c r="O15" s="143"/>
      <c r="P15" s="143"/>
      <c r="Q15" s="143"/>
      <c r="R15" s="143"/>
      <c r="S15" s="143"/>
      <c r="T15" s="143"/>
      <c r="U15" s="131"/>
    </row>
    <row r="16" spans="1:22" x14ac:dyDescent="0.2">
      <c r="A16" s="131"/>
      <c r="B16">
        <f>IF(C16&lt;=Рабочий!AE$1,INDEX(Рабочий!$Z$3:$Z$303,MATCH(C16,Рабочий!$AE$3:$AE$303,0)),0)</f>
        <v>0</v>
      </c>
      <c r="C16">
        <f t="shared" si="2"/>
        <v>10</v>
      </c>
      <c r="D16" s="141" t="str">
        <f>IF(C16&lt;=Рабочий!AE$1,INDEX(Рабочий!$AA$3:$AA$303,MATCH(C16,Рабочий!$AE$3:$AE$303,0)),"")</f>
        <v/>
      </c>
      <c r="E16" s="142" t="str">
        <f>IF(D16&lt;&gt;"",INDEX(Рабочий!$AF$3:$AF$303,MATCH(C16,Рабочий!$AE$3:$AE$303,0)),"")</f>
        <v/>
      </c>
      <c r="F16" s="143"/>
      <c r="G16" s="143"/>
      <c r="H16" s="143"/>
      <c r="I16" s="143"/>
      <c r="J16" s="143"/>
      <c r="K16" s="143"/>
      <c r="L16" s="131"/>
      <c r="M16" s="141" t="str">
        <f t="shared" si="0"/>
        <v/>
      </c>
      <c r="N16" s="144" t="str">
        <f t="shared" si="1"/>
        <v/>
      </c>
      <c r="O16" s="143"/>
      <c r="P16" s="143"/>
      <c r="Q16" s="143"/>
      <c r="R16" s="143"/>
      <c r="S16" s="143"/>
      <c r="T16" s="143"/>
      <c r="U16" s="131"/>
    </row>
    <row r="17" spans="1:21" x14ac:dyDescent="0.2">
      <c r="A17" s="131"/>
      <c r="B17">
        <f>IF(C17&lt;=Рабочий!AE$1,INDEX(Рабочий!$Z$3:$Z$303,MATCH(C17,Рабочий!$AE$3:$AE$303,0)),0)</f>
        <v>0</v>
      </c>
      <c r="C17">
        <f t="shared" si="2"/>
        <v>11</v>
      </c>
      <c r="D17" s="141" t="str">
        <f>IF(C17&lt;=Рабочий!AE$1,INDEX(Рабочий!$AA$3:$AA$303,MATCH(C17,Рабочий!$AE$3:$AE$303,0)),"")</f>
        <v/>
      </c>
      <c r="E17" s="142" t="str">
        <f>IF(D17&lt;&gt;"",INDEX(Рабочий!$AF$3:$AF$303,MATCH(C17,Рабочий!$AE$3:$AE$303,0)),"")</f>
        <v/>
      </c>
      <c r="F17" s="143"/>
      <c r="G17" s="143"/>
      <c r="H17" s="143"/>
      <c r="I17" s="143"/>
      <c r="J17" s="143"/>
      <c r="K17" s="143"/>
      <c r="L17" s="131"/>
      <c r="M17" s="141" t="str">
        <f t="shared" si="0"/>
        <v/>
      </c>
      <c r="N17" s="144" t="str">
        <f t="shared" si="1"/>
        <v/>
      </c>
      <c r="O17" s="143"/>
      <c r="P17" s="143"/>
      <c r="Q17" s="143"/>
      <c r="R17" s="143"/>
      <c r="S17" s="143"/>
      <c r="T17" s="143"/>
      <c r="U17" s="131"/>
    </row>
    <row r="18" spans="1:21" x14ac:dyDescent="0.2">
      <c r="A18" s="131"/>
      <c r="B18">
        <f>IF(C18&lt;=Рабочий!AE$1,INDEX(Рабочий!$Z$3:$Z$303,MATCH(C18,Рабочий!$AE$3:$AE$303,0)),0)</f>
        <v>0</v>
      </c>
      <c r="C18">
        <f t="shared" si="2"/>
        <v>12</v>
      </c>
      <c r="D18" s="141" t="str">
        <f>IF(C18&lt;=Рабочий!AE$1,INDEX(Рабочий!$AA$3:$AA$303,MATCH(C18,Рабочий!$AE$3:$AE$303,0)),"")</f>
        <v/>
      </c>
      <c r="E18" s="142" t="str">
        <f>IF(D18&lt;&gt;"",INDEX(Рабочий!$AF$3:$AF$303,MATCH(C18,Рабочий!$AE$3:$AE$303,0)),"")</f>
        <v/>
      </c>
      <c r="F18" s="143"/>
      <c r="G18" s="143"/>
      <c r="H18" s="143"/>
      <c r="I18" s="143"/>
      <c r="J18" s="143"/>
      <c r="K18" s="143"/>
      <c r="L18" s="131"/>
      <c r="M18" s="141" t="str">
        <f t="shared" si="0"/>
        <v/>
      </c>
      <c r="N18" s="144" t="str">
        <f t="shared" si="1"/>
        <v/>
      </c>
      <c r="O18" s="143"/>
      <c r="P18" s="143"/>
      <c r="Q18" s="143"/>
      <c r="R18" s="143"/>
      <c r="S18" s="143"/>
      <c r="T18" s="143"/>
      <c r="U18" s="131"/>
    </row>
    <row r="19" spans="1:21" x14ac:dyDescent="0.2">
      <c r="A19" s="131"/>
      <c r="B19">
        <f>IF(C19&lt;=Рабочий!AE$1,INDEX(Рабочий!$Z$3:$Z$303,MATCH(C19,Рабочий!$AE$3:$AE$303,0)),0)</f>
        <v>0</v>
      </c>
      <c r="C19">
        <f t="shared" si="2"/>
        <v>13</v>
      </c>
      <c r="D19" s="141" t="str">
        <f>IF(C19&lt;=Рабочий!AE$1,INDEX(Рабочий!$AA$3:$AA$303,MATCH(C19,Рабочий!$AE$3:$AE$303,0)),"")</f>
        <v/>
      </c>
      <c r="E19" s="142" t="str">
        <f>IF(D19&lt;&gt;"",INDEX(Рабочий!$AF$3:$AF$303,MATCH(C19,Рабочий!$AE$3:$AE$303,0)),"")</f>
        <v/>
      </c>
      <c r="F19" s="143"/>
      <c r="G19" s="143"/>
      <c r="H19" s="143"/>
      <c r="I19" s="143"/>
      <c r="J19" s="143"/>
      <c r="K19" s="143"/>
      <c r="L19" s="131"/>
      <c r="M19" s="141" t="str">
        <f t="shared" si="0"/>
        <v/>
      </c>
      <c r="N19" s="144" t="str">
        <f t="shared" si="1"/>
        <v/>
      </c>
      <c r="O19" s="143"/>
      <c r="P19" s="143"/>
      <c r="Q19" s="143"/>
      <c r="R19" s="143"/>
      <c r="S19" s="143"/>
      <c r="T19" s="143"/>
      <c r="U19" s="131"/>
    </row>
    <row r="20" spans="1:21" x14ac:dyDescent="0.2">
      <c r="A20" s="131"/>
      <c r="B20">
        <f>IF(C20&lt;=Рабочий!AE$1,INDEX(Рабочий!$Z$3:$Z$303,MATCH(C20,Рабочий!$AE$3:$AE$303,0)),0)</f>
        <v>0</v>
      </c>
      <c r="C20">
        <f t="shared" si="2"/>
        <v>14</v>
      </c>
      <c r="D20" s="141" t="str">
        <f>IF(C20&lt;=Рабочий!AE$1,INDEX(Рабочий!$AA$3:$AA$303,MATCH(C20,Рабочий!$AE$3:$AE$303,0)),"")</f>
        <v/>
      </c>
      <c r="E20" s="142" t="str">
        <f>IF(D20&lt;&gt;"",INDEX(Рабочий!$AF$3:$AF$303,MATCH(C20,Рабочий!$AE$3:$AE$303,0)),"")</f>
        <v/>
      </c>
      <c r="F20" s="143"/>
      <c r="G20" s="143"/>
      <c r="H20" s="143"/>
      <c r="I20" s="143"/>
      <c r="J20" s="143"/>
      <c r="K20" s="143"/>
      <c r="L20" s="131"/>
      <c r="M20" s="141" t="str">
        <f t="shared" si="0"/>
        <v/>
      </c>
      <c r="N20" s="144" t="str">
        <f t="shared" si="1"/>
        <v/>
      </c>
      <c r="O20" s="143"/>
      <c r="P20" s="143"/>
      <c r="Q20" s="143"/>
      <c r="R20" s="143"/>
      <c r="S20" s="143"/>
      <c r="T20" s="143"/>
      <c r="U20" s="131"/>
    </row>
    <row r="21" spans="1:21" x14ac:dyDescent="0.2">
      <c r="A21" s="131"/>
      <c r="B21">
        <f>IF(C21&lt;=Рабочий!AE$1,INDEX(Рабочий!$Z$3:$Z$303,MATCH(C21,Рабочий!$AE$3:$AE$303,0)),0)</f>
        <v>0</v>
      </c>
      <c r="C21">
        <f t="shared" si="2"/>
        <v>15</v>
      </c>
      <c r="D21" s="141" t="str">
        <f>IF(C21&lt;=Рабочий!AE$1,INDEX(Рабочий!$AA$3:$AA$303,MATCH(C21,Рабочий!$AE$3:$AE$303,0)),"")</f>
        <v/>
      </c>
      <c r="E21" s="142" t="str">
        <f>IF(D21&lt;&gt;"",INDEX(Рабочий!$AF$3:$AF$303,MATCH(C21,Рабочий!$AE$3:$AE$303,0)),"")</f>
        <v/>
      </c>
      <c r="F21" s="143"/>
      <c r="G21" s="143"/>
      <c r="H21" s="143"/>
      <c r="I21" s="143"/>
      <c r="J21" s="143"/>
      <c r="K21" s="143"/>
      <c r="L21" s="131"/>
      <c r="M21" s="141" t="str">
        <f t="shared" si="0"/>
        <v/>
      </c>
      <c r="N21" s="144" t="str">
        <f t="shared" si="1"/>
        <v/>
      </c>
      <c r="O21" s="143"/>
      <c r="P21" s="143"/>
      <c r="Q21" s="143"/>
      <c r="R21" s="143"/>
      <c r="S21" s="143"/>
      <c r="T21" s="143"/>
      <c r="U21" s="131"/>
    </row>
    <row r="22" spans="1:21" x14ac:dyDescent="0.2">
      <c r="A22" s="131"/>
      <c r="B22">
        <f>IF(C22&lt;=Рабочий!AE$1,INDEX(Рабочий!$Z$3:$Z$303,MATCH(C22,Рабочий!$AE$3:$AE$303,0)),0)</f>
        <v>0</v>
      </c>
      <c r="C22">
        <f t="shared" si="2"/>
        <v>16</v>
      </c>
      <c r="D22" s="141" t="str">
        <f>IF(C22&lt;=Рабочий!AE$1,INDEX(Рабочий!$AA$3:$AA$303,MATCH(C22,Рабочий!$AE$3:$AE$303,0)),"")</f>
        <v/>
      </c>
      <c r="E22" s="142" t="str">
        <f>IF(D22&lt;&gt;"",INDEX(Рабочий!$AF$3:$AF$303,MATCH(C22,Рабочий!$AE$3:$AE$303,0)),"")</f>
        <v/>
      </c>
      <c r="F22" s="143"/>
      <c r="G22" s="143"/>
      <c r="H22" s="143"/>
      <c r="I22" s="143"/>
      <c r="J22" s="143"/>
      <c r="K22" s="143"/>
      <c r="L22" s="131"/>
      <c r="M22" s="141" t="str">
        <f t="shared" si="0"/>
        <v/>
      </c>
      <c r="N22" s="144" t="str">
        <f t="shared" si="1"/>
        <v/>
      </c>
      <c r="O22" s="143"/>
      <c r="P22" s="143"/>
      <c r="Q22" s="143"/>
      <c r="R22" s="143"/>
      <c r="S22" s="143"/>
      <c r="T22" s="143"/>
      <c r="U22" s="131"/>
    </row>
    <row r="23" spans="1:21" x14ac:dyDescent="0.2">
      <c r="A23" s="131"/>
      <c r="B23">
        <f>IF(C23&lt;=Рабочий!AE$1,INDEX(Рабочий!$Z$3:$Z$303,MATCH(C23,Рабочий!$AE$3:$AE$303,0)),0)</f>
        <v>0</v>
      </c>
      <c r="C23">
        <f t="shared" si="2"/>
        <v>17</v>
      </c>
      <c r="D23" s="141" t="str">
        <f>IF(C23&lt;=Рабочий!AE$1,INDEX(Рабочий!$AA$3:$AA$303,MATCH(C23,Рабочий!$AE$3:$AE$303,0)),"")</f>
        <v/>
      </c>
      <c r="E23" s="142" t="str">
        <f>IF(D23&lt;&gt;"",INDEX(Рабочий!$AF$3:$AF$303,MATCH(C23,Рабочий!$AE$3:$AE$303,0)),"")</f>
        <v/>
      </c>
      <c r="F23" s="143"/>
      <c r="G23" s="143"/>
      <c r="H23" s="143"/>
      <c r="I23" s="143"/>
      <c r="J23" s="143"/>
      <c r="K23" s="143"/>
      <c r="L23" s="131"/>
      <c r="M23" s="141" t="str">
        <f t="shared" si="0"/>
        <v/>
      </c>
      <c r="N23" s="144" t="str">
        <f t="shared" si="1"/>
        <v/>
      </c>
      <c r="O23" s="143"/>
      <c r="P23" s="143"/>
      <c r="Q23" s="143"/>
      <c r="R23" s="143"/>
      <c r="S23" s="143"/>
      <c r="T23" s="143"/>
      <c r="U23" s="131"/>
    </row>
    <row r="24" spans="1:21" x14ac:dyDescent="0.2">
      <c r="A24" s="131"/>
      <c r="B24">
        <f>IF(C24&lt;=Рабочий!AE$1,INDEX(Рабочий!$Z$3:$Z$303,MATCH(C24,Рабочий!$AE$3:$AE$303,0)),0)</f>
        <v>0</v>
      </c>
      <c r="C24">
        <f t="shared" si="2"/>
        <v>18</v>
      </c>
      <c r="D24" s="141" t="str">
        <f>IF(C24&lt;=Рабочий!AE$1,INDEX(Рабочий!$AA$3:$AA$303,MATCH(C24,Рабочий!$AE$3:$AE$303,0)),"")</f>
        <v/>
      </c>
      <c r="E24" s="142" t="str">
        <f>IF(D24&lt;&gt;"",INDEX(Рабочий!$AF$3:$AF$303,MATCH(C24,Рабочий!$AE$3:$AE$303,0)),"")</f>
        <v/>
      </c>
      <c r="F24" s="143"/>
      <c r="G24" s="143"/>
      <c r="H24" s="143"/>
      <c r="I24" s="143"/>
      <c r="J24" s="143"/>
      <c r="K24" s="143"/>
      <c r="L24" s="131"/>
      <c r="M24" s="141" t="str">
        <f t="shared" si="0"/>
        <v/>
      </c>
      <c r="N24" s="144" t="str">
        <f t="shared" si="1"/>
        <v/>
      </c>
      <c r="O24" s="143"/>
      <c r="P24" s="143"/>
      <c r="Q24" s="143"/>
      <c r="R24" s="143"/>
      <c r="S24" s="143"/>
      <c r="T24" s="143"/>
      <c r="U24" s="131"/>
    </row>
    <row r="25" spans="1:21" x14ac:dyDescent="0.2">
      <c r="A25" s="131"/>
      <c r="B25">
        <f>IF(C25&lt;=Рабочий!AE$1,INDEX(Рабочий!$Z$3:$Z$303,MATCH(C25,Рабочий!$AE$3:$AE$303,0)),0)</f>
        <v>0</v>
      </c>
      <c r="C25">
        <f t="shared" si="2"/>
        <v>19</v>
      </c>
      <c r="D25" s="141" t="str">
        <f>IF(C25&lt;=Рабочий!AE$1,INDEX(Рабочий!$AA$3:$AA$303,MATCH(C25,Рабочий!$AE$3:$AE$303,0)),"")</f>
        <v/>
      </c>
      <c r="E25" s="142" t="str">
        <f>IF(D25&lt;&gt;"",INDEX(Рабочий!$AF$3:$AF$303,MATCH(C25,Рабочий!$AE$3:$AE$303,0)),"")</f>
        <v/>
      </c>
      <c r="F25" s="143"/>
      <c r="G25" s="143"/>
      <c r="H25" s="143"/>
      <c r="I25" s="143"/>
      <c r="J25" s="143"/>
      <c r="K25" s="143"/>
      <c r="L25" s="131"/>
      <c r="M25" s="141" t="str">
        <f t="shared" si="0"/>
        <v/>
      </c>
      <c r="N25" s="144" t="str">
        <f t="shared" si="1"/>
        <v/>
      </c>
      <c r="O25" s="143"/>
      <c r="P25" s="143"/>
      <c r="Q25" s="143"/>
      <c r="R25" s="143"/>
      <c r="S25" s="143"/>
      <c r="T25" s="143"/>
      <c r="U25" s="131"/>
    </row>
    <row r="26" spans="1:21" x14ac:dyDescent="0.2">
      <c r="A26" s="131"/>
      <c r="B26">
        <f>IF(C26&lt;=Рабочий!AE$1,INDEX(Рабочий!$Z$3:$Z$303,MATCH(C26,Рабочий!$AE$3:$AE$303,0)),0)</f>
        <v>0</v>
      </c>
      <c r="C26">
        <f t="shared" si="2"/>
        <v>20</v>
      </c>
      <c r="D26" s="141" t="str">
        <f>IF(C26&lt;=Рабочий!AE$1,INDEX(Рабочий!$AA$3:$AA$303,MATCH(C26,Рабочий!$AE$3:$AE$303,0)),"")</f>
        <v/>
      </c>
      <c r="E26" s="142" t="str">
        <f>IF(D26&lt;&gt;"",INDEX(Рабочий!$AF$3:$AF$303,MATCH(C26,Рабочий!$AE$3:$AE$303,0)),"")</f>
        <v/>
      </c>
      <c r="F26" s="143"/>
      <c r="G26" s="143"/>
      <c r="H26" s="143"/>
      <c r="I26" s="143"/>
      <c r="J26" s="143"/>
      <c r="K26" s="143"/>
      <c r="L26" s="131"/>
      <c r="M26" s="141" t="str">
        <f t="shared" si="0"/>
        <v/>
      </c>
      <c r="N26" s="144" t="str">
        <f t="shared" si="1"/>
        <v/>
      </c>
      <c r="O26" s="143"/>
      <c r="P26" s="143"/>
      <c r="Q26" s="143"/>
      <c r="R26" s="143"/>
      <c r="S26" s="143"/>
      <c r="T26" s="143"/>
      <c r="U26" s="131"/>
    </row>
    <row r="27" spans="1:21" x14ac:dyDescent="0.2">
      <c r="A27" s="131"/>
      <c r="B27">
        <f>IF(C27&lt;=Рабочий!AE$1,INDEX(Рабочий!$Z$3:$Z$303,MATCH(C27,Рабочий!$AE$3:$AE$303,0)),0)</f>
        <v>0</v>
      </c>
      <c r="C27">
        <f t="shared" si="2"/>
        <v>21</v>
      </c>
      <c r="D27" s="141" t="str">
        <f>IF(C27&lt;=Рабочий!AE$1,INDEX(Рабочий!$AA$3:$AA$303,MATCH(C27,Рабочий!$AE$3:$AE$303,0)),"")</f>
        <v/>
      </c>
      <c r="E27" s="142" t="str">
        <f>IF(D27&lt;&gt;"",INDEX(Рабочий!$AF$3:$AF$303,MATCH(C27,Рабочий!$AE$3:$AE$303,0)),"")</f>
        <v/>
      </c>
      <c r="F27" s="143"/>
      <c r="G27" s="143"/>
      <c r="H27" s="143"/>
      <c r="I27" s="143"/>
      <c r="J27" s="143"/>
      <c r="K27" s="143"/>
      <c r="L27" s="131"/>
      <c r="M27" s="141" t="str">
        <f t="shared" si="0"/>
        <v/>
      </c>
      <c r="N27" s="144" t="str">
        <f t="shared" si="1"/>
        <v/>
      </c>
      <c r="O27" s="143"/>
      <c r="P27" s="143"/>
      <c r="Q27" s="143"/>
      <c r="R27" s="143"/>
      <c r="S27" s="143"/>
      <c r="T27" s="143"/>
      <c r="U27" s="131"/>
    </row>
    <row r="28" spans="1:21" x14ac:dyDescent="0.2">
      <c r="A28" s="131"/>
      <c r="B28">
        <f>IF(C28&lt;=Рабочий!AE$1,INDEX(Рабочий!$Z$3:$Z$303,MATCH(C28,Рабочий!$AE$3:$AE$303,0)),0)</f>
        <v>0</v>
      </c>
      <c r="C28">
        <f t="shared" si="2"/>
        <v>22</v>
      </c>
      <c r="D28" s="141" t="str">
        <f>IF(C28&lt;=Рабочий!AE$1,INDEX(Рабочий!$AA$3:$AA$303,MATCH(C28,Рабочий!$AE$3:$AE$303,0)),"")</f>
        <v/>
      </c>
      <c r="E28" s="142" t="str">
        <f>IF(D28&lt;&gt;"",INDEX(Рабочий!$AF$3:$AF$303,MATCH(C28,Рабочий!$AE$3:$AE$303,0)),"")</f>
        <v/>
      </c>
      <c r="F28" s="143"/>
      <c r="G28" s="143"/>
      <c r="H28" s="143"/>
      <c r="I28" s="143"/>
      <c r="J28" s="143"/>
      <c r="K28" s="143"/>
      <c r="L28" s="131"/>
      <c r="M28" s="141" t="str">
        <f t="shared" si="0"/>
        <v/>
      </c>
      <c r="N28" s="144" t="str">
        <f t="shared" si="1"/>
        <v/>
      </c>
      <c r="O28" s="143"/>
      <c r="P28" s="143"/>
      <c r="Q28" s="143"/>
      <c r="R28" s="143"/>
      <c r="S28" s="143"/>
      <c r="T28" s="143"/>
      <c r="U28" s="131"/>
    </row>
    <row r="29" spans="1:21" x14ac:dyDescent="0.2">
      <c r="A29" s="131"/>
      <c r="B29">
        <f>IF(C29&lt;=Рабочий!AE$1,INDEX(Рабочий!$Z$3:$Z$303,MATCH(C29,Рабочий!$AE$3:$AE$303,0)),0)</f>
        <v>0</v>
      </c>
      <c r="C29">
        <f t="shared" si="2"/>
        <v>23</v>
      </c>
      <c r="D29" s="141" t="str">
        <f>IF(C29&lt;=Рабочий!AE$1,INDEX(Рабочий!$AA$3:$AA$303,MATCH(C29,Рабочий!$AE$3:$AE$303,0)),"")</f>
        <v/>
      </c>
      <c r="E29" s="142" t="str">
        <f>IF(D29&lt;&gt;"",INDEX(Рабочий!$AF$3:$AF$303,MATCH(C29,Рабочий!$AE$3:$AE$303,0)),"")</f>
        <v/>
      </c>
      <c r="F29" s="143"/>
      <c r="G29" s="143"/>
      <c r="H29" s="143"/>
      <c r="I29" s="143"/>
      <c r="J29" s="143"/>
      <c r="K29" s="143"/>
      <c r="L29" s="131"/>
      <c r="M29" s="141" t="str">
        <f t="shared" si="0"/>
        <v/>
      </c>
      <c r="N29" s="144" t="str">
        <f t="shared" si="1"/>
        <v/>
      </c>
      <c r="O29" s="143"/>
      <c r="P29" s="143"/>
      <c r="Q29" s="143"/>
      <c r="R29" s="143"/>
      <c r="S29" s="143"/>
      <c r="T29" s="143"/>
      <c r="U29" s="131"/>
    </row>
    <row r="30" spans="1:21" x14ac:dyDescent="0.2">
      <c r="A30" s="131"/>
      <c r="B30">
        <f>IF(C30&lt;=Рабочий!AE$1,INDEX(Рабочий!$Z$3:$Z$303,MATCH(C30,Рабочий!$AE$3:$AE$303,0)),0)</f>
        <v>0</v>
      </c>
      <c r="C30">
        <f t="shared" si="2"/>
        <v>24</v>
      </c>
      <c r="D30" s="141" t="str">
        <f>IF(C30&lt;=Рабочий!AE$1,INDEX(Рабочий!$AA$3:$AA$303,MATCH(C30,Рабочий!$AE$3:$AE$303,0)),"")</f>
        <v/>
      </c>
      <c r="E30" s="142" t="str">
        <f>IF(D30&lt;&gt;"",INDEX(Рабочий!$AF$3:$AF$303,MATCH(C30,Рабочий!$AE$3:$AE$303,0)),"")</f>
        <v/>
      </c>
      <c r="F30" s="143"/>
      <c r="G30" s="143"/>
      <c r="H30" s="143"/>
      <c r="I30" s="143"/>
      <c r="J30" s="143"/>
      <c r="K30" s="143"/>
      <c r="L30" s="131"/>
      <c r="M30" s="141" t="str">
        <f t="shared" si="0"/>
        <v/>
      </c>
      <c r="N30" s="144" t="str">
        <f t="shared" si="1"/>
        <v/>
      </c>
      <c r="O30" s="143"/>
      <c r="P30" s="143"/>
      <c r="Q30" s="143"/>
      <c r="R30" s="143"/>
      <c r="S30" s="143"/>
      <c r="T30" s="143"/>
      <c r="U30" s="131"/>
    </row>
    <row r="31" spans="1:21" x14ac:dyDescent="0.2">
      <c r="A31" s="131"/>
      <c r="B31">
        <f>IF(C31&lt;=Рабочий!AE$1,INDEX(Рабочий!$Z$3:$Z$303,MATCH(C31,Рабочий!$AE$3:$AE$303,0)),0)</f>
        <v>0</v>
      </c>
      <c r="C31">
        <f t="shared" si="2"/>
        <v>25</v>
      </c>
      <c r="D31" s="141" t="str">
        <f>IF(C31&lt;=Рабочий!AE$1,INDEX(Рабочий!$AA$3:$AA$303,MATCH(C31,Рабочий!$AE$3:$AE$303,0)),"")</f>
        <v/>
      </c>
      <c r="E31" s="142" t="str">
        <f>IF(D31&lt;&gt;"",INDEX(Рабочий!$AF$3:$AF$303,MATCH(C31,Рабочий!$AE$3:$AE$303,0)),"")</f>
        <v/>
      </c>
      <c r="F31" s="143"/>
      <c r="G31" s="143"/>
      <c r="H31" s="143"/>
      <c r="I31" s="143"/>
      <c r="J31" s="143"/>
      <c r="K31" s="143"/>
      <c r="L31" s="131"/>
      <c r="M31" s="141" t="str">
        <f t="shared" si="0"/>
        <v/>
      </c>
      <c r="N31" s="144" t="str">
        <f t="shared" si="1"/>
        <v/>
      </c>
      <c r="O31" s="143"/>
      <c r="P31" s="143"/>
      <c r="Q31" s="143"/>
      <c r="R31" s="143"/>
      <c r="S31" s="143"/>
      <c r="T31" s="143"/>
      <c r="U31" s="131"/>
    </row>
    <row r="32" spans="1:21" x14ac:dyDescent="0.2">
      <c r="A32" s="131"/>
      <c r="B32">
        <f>IF(C32&lt;=Рабочий!AE$1,INDEX(Рабочий!$Z$3:$Z$303,MATCH(C32,Рабочий!$AE$3:$AE$303,0)),0)</f>
        <v>0</v>
      </c>
      <c r="C32">
        <f t="shared" si="2"/>
        <v>26</v>
      </c>
      <c r="D32" s="141" t="str">
        <f>IF(C32&lt;=Рабочий!AE$1,INDEX(Рабочий!$AA$3:$AA$303,MATCH(C32,Рабочий!$AE$3:$AE$303,0)),"")</f>
        <v/>
      </c>
      <c r="E32" s="142" t="str">
        <f>IF(D32&lt;&gt;"",INDEX(Рабочий!$AF$3:$AF$303,MATCH(C32,Рабочий!$AE$3:$AE$303,0)),"")</f>
        <v/>
      </c>
      <c r="F32" s="143"/>
      <c r="G32" s="143"/>
      <c r="H32" s="143"/>
      <c r="I32" s="143"/>
      <c r="J32" s="143"/>
      <c r="K32" s="143"/>
      <c r="L32" s="131"/>
      <c r="M32" s="141" t="str">
        <f t="shared" si="0"/>
        <v/>
      </c>
      <c r="N32" s="144" t="str">
        <f t="shared" si="1"/>
        <v/>
      </c>
      <c r="O32" s="143"/>
      <c r="P32" s="143"/>
      <c r="Q32" s="143"/>
      <c r="R32" s="143"/>
      <c r="S32" s="143"/>
      <c r="T32" s="143"/>
      <c r="U32" s="131"/>
    </row>
    <row r="33" spans="1:21" x14ac:dyDescent="0.2">
      <c r="A33" s="131"/>
      <c r="B33">
        <f>IF(C33&lt;=Рабочий!AE$1,INDEX(Рабочий!$Z$3:$Z$303,MATCH(C33,Рабочий!$AE$3:$AE$303,0)),0)</f>
        <v>0</v>
      </c>
      <c r="C33">
        <f t="shared" si="2"/>
        <v>27</v>
      </c>
      <c r="D33" s="141" t="str">
        <f>IF(C33&lt;=Рабочий!AE$1,INDEX(Рабочий!$AA$3:$AA$303,MATCH(C33,Рабочий!$AE$3:$AE$303,0)),"")</f>
        <v/>
      </c>
      <c r="E33" s="142" t="str">
        <f>IF(D33&lt;&gt;"",INDEX(Рабочий!$AF$3:$AF$303,MATCH(C33,Рабочий!$AE$3:$AE$303,0)),"")</f>
        <v/>
      </c>
      <c r="F33" s="143"/>
      <c r="G33" s="143"/>
      <c r="H33" s="143"/>
      <c r="I33" s="143"/>
      <c r="J33" s="143"/>
      <c r="K33" s="143"/>
      <c r="L33" s="131"/>
      <c r="M33" s="141" t="str">
        <f t="shared" si="0"/>
        <v/>
      </c>
      <c r="N33" s="144" t="str">
        <f t="shared" si="1"/>
        <v/>
      </c>
      <c r="O33" s="143"/>
      <c r="P33" s="143"/>
      <c r="Q33" s="143"/>
      <c r="R33" s="143"/>
      <c r="S33" s="143"/>
      <c r="T33" s="143"/>
      <c r="U33" s="131"/>
    </row>
    <row r="34" spans="1:21" x14ac:dyDescent="0.2">
      <c r="A34" s="131"/>
      <c r="B34">
        <f>IF(C34&lt;=Рабочий!AE$1,INDEX(Рабочий!$Z$3:$Z$303,MATCH(C34,Рабочий!$AE$3:$AE$303,0)),0)</f>
        <v>0</v>
      </c>
      <c r="C34">
        <f t="shared" si="2"/>
        <v>28</v>
      </c>
      <c r="D34" s="141" t="str">
        <f>IF(C34&lt;=Рабочий!AE$1,INDEX(Рабочий!$AA$3:$AA$303,MATCH(C34,Рабочий!$AE$3:$AE$303,0)),"")</f>
        <v/>
      </c>
      <c r="E34" s="142" t="str">
        <f>IF(D34&lt;&gt;"",INDEX(Рабочий!$AF$3:$AF$303,MATCH(C34,Рабочий!$AE$3:$AE$303,0)),"")</f>
        <v/>
      </c>
      <c r="F34" s="143"/>
      <c r="G34" s="143"/>
      <c r="H34" s="143"/>
      <c r="I34" s="143"/>
      <c r="J34" s="143"/>
      <c r="K34" s="143"/>
      <c r="L34" s="131"/>
      <c r="M34" s="141" t="str">
        <f t="shared" si="0"/>
        <v/>
      </c>
      <c r="N34" s="144" t="str">
        <f t="shared" si="1"/>
        <v/>
      </c>
      <c r="O34" s="143"/>
      <c r="P34" s="143"/>
      <c r="Q34" s="143"/>
      <c r="R34" s="143"/>
      <c r="S34" s="143"/>
      <c r="T34" s="143"/>
      <c r="U34" s="131"/>
    </row>
    <row r="35" spans="1:21" x14ac:dyDescent="0.2">
      <c r="A35" s="131"/>
      <c r="B35">
        <f>IF(C35&lt;=Рабочий!AE$1,INDEX(Рабочий!$Z$3:$Z$303,MATCH(C35,Рабочий!$AE$3:$AE$303,0)),0)</f>
        <v>0</v>
      </c>
      <c r="C35">
        <f t="shared" si="2"/>
        <v>29</v>
      </c>
      <c r="D35" s="141" t="str">
        <f>IF(C35&lt;=Рабочий!AE$1,INDEX(Рабочий!$AA$3:$AA$303,MATCH(C35,Рабочий!$AE$3:$AE$303,0)),"")</f>
        <v/>
      </c>
      <c r="E35" s="142" t="str">
        <f>IF(D35&lt;&gt;"",INDEX(Рабочий!$AF$3:$AF$303,MATCH(C35,Рабочий!$AE$3:$AE$303,0)),"")</f>
        <v/>
      </c>
      <c r="F35" s="143"/>
      <c r="G35" s="143"/>
      <c r="H35" s="143"/>
      <c r="I35" s="143"/>
      <c r="J35" s="143"/>
      <c r="K35" s="143"/>
      <c r="L35" s="131"/>
      <c r="M35" s="141" t="str">
        <f t="shared" si="0"/>
        <v/>
      </c>
      <c r="N35" s="144" t="str">
        <f t="shared" si="1"/>
        <v/>
      </c>
      <c r="O35" s="143"/>
      <c r="P35" s="143"/>
      <c r="Q35" s="143"/>
      <c r="R35" s="143"/>
      <c r="S35" s="143"/>
      <c r="T35" s="143"/>
      <c r="U35" s="131"/>
    </row>
    <row r="36" spans="1:21" x14ac:dyDescent="0.2">
      <c r="A36" s="131"/>
      <c r="B36">
        <f>IF(C36&lt;=Рабочий!AE$1,INDEX(Рабочий!$Z$3:$Z$303,MATCH(C36,Рабочий!$AE$3:$AE$303,0)),0)</f>
        <v>0</v>
      </c>
      <c r="C36">
        <f t="shared" si="2"/>
        <v>30</v>
      </c>
      <c r="D36" s="141" t="str">
        <f>IF(C36&lt;=Рабочий!AE$1,INDEX(Рабочий!$AA$3:$AA$303,MATCH(C36,Рабочий!$AE$3:$AE$303,0)),"")</f>
        <v/>
      </c>
      <c r="E36" s="142" t="str">
        <f>IF(D36&lt;&gt;"",INDEX(Рабочий!$AF$3:$AF$303,MATCH(C36,Рабочий!$AE$3:$AE$303,0)),"")</f>
        <v/>
      </c>
      <c r="F36" s="143"/>
      <c r="G36" s="143"/>
      <c r="H36" s="143"/>
      <c r="I36" s="143"/>
      <c r="J36" s="143"/>
      <c r="K36" s="143"/>
      <c r="L36" s="131"/>
      <c r="M36" s="141" t="str">
        <f t="shared" si="0"/>
        <v/>
      </c>
      <c r="N36" s="144" t="str">
        <f t="shared" si="1"/>
        <v/>
      </c>
      <c r="O36" s="143"/>
      <c r="P36" s="143"/>
      <c r="Q36" s="143"/>
      <c r="R36" s="143"/>
      <c r="S36" s="143"/>
      <c r="T36" s="143"/>
      <c r="U36" s="131"/>
    </row>
    <row r="37" spans="1:21" x14ac:dyDescent="0.2">
      <c r="A37" s="131"/>
      <c r="B37">
        <f>IF(C37&lt;=Рабочий!AE$1,INDEX(Рабочий!$Z$3:$Z$303,MATCH(C37,Рабочий!$AE$3:$AE$303,0)),0)</f>
        <v>0</v>
      </c>
      <c r="C37">
        <f t="shared" si="2"/>
        <v>31</v>
      </c>
      <c r="D37" s="141" t="str">
        <f>IF(C37&lt;=Рабочий!AE$1,INDEX(Рабочий!$AA$3:$AA$303,MATCH(C37,Рабочий!$AE$3:$AE$303,0)),"")</f>
        <v/>
      </c>
      <c r="E37" s="142" t="str">
        <f>IF(D37&lt;&gt;"",INDEX(Рабочий!$AF$3:$AF$303,MATCH(C37,Рабочий!$AE$3:$AE$303,0)),"")</f>
        <v/>
      </c>
      <c r="F37" s="143"/>
      <c r="G37" s="143"/>
      <c r="H37" s="143"/>
      <c r="I37" s="143"/>
      <c r="J37" s="143"/>
      <c r="K37" s="143"/>
      <c r="L37" s="131"/>
      <c r="M37" s="141" t="str">
        <f t="shared" si="0"/>
        <v/>
      </c>
      <c r="N37" s="144" t="str">
        <f t="shared" si="1"/>
        <v/>
      </c>
      <c r="O37" s="143"/>
      <c r="P37" s="143"/>
      <c r="Q37" s="143"/>
      <c r="R37" s="143"/>
      <c r="S37" s="143"/>
      <c r="T37" s="143"/>
      <c r="U37" s="131"/>
    </row>
    <row r="38" spans="1:21" x14ac:dyDescent="0.2">
      <c r="A38" s="131"/>
      <c r="B38">
        <f>IF(C38&lt;=Рабочий!AE$1,INDEX(Рабочий!$Z$3:$Z$303,MATCH(C38,Рабочий!$AE$3:$AE$303,0)),0)</f>
        <v>0</v>
      </c>
      <c r="C38">
        <f t="shared" si="2"/>
        <v>32</v>
      </c>
      <c r="D38" s="141" t="str">
        <f>IF(C38&lt;=Рабочий!AE$1,INDEX(Рабочий!$AA$3:$AA$303,MATCH(C38,Рабочий!$AE$3:$AE$303,0)),"")</f>
        <v/>
      </c>
      <c r="E38" s="142" t="str">
        <f>IF(D38&lt;&gt;"",INDEX(Рабочий!$AF$3:$AF$303,MATCH(C38,Рабочий!$AE$3:$AE$303,0)),"")</f>
        <v/>
      </c>
      <c r="F38" s="143"/>
      <c r="G38" s="143"/>
      <c r="H38" s="143"/>
      <c r="I38" s="143"/>
      <c r="J38" s="143"/>
      <c r="K38" s="143"/>
      <c r="L38" s="131"/>
      <c r="M38" s="141" t="str">
        <f t="shared" si="0"/>
        <v/>
      </c>
      <c r="N38" s="144" t="str">
        <f t="shared" si="1"/>
        <v/>
      </c>
      <c r="O38" s="143"/>
      <c r="P38" s="143"/>
      <c r="Q38" s="143"/>
      <c r="R38" s="143"/>
      <c r="S38" s="143"/>
      <c r="T38" s="143"/>
      <c r="U38" s="131"/>
    </row>
    <row r="39" spans="1:21" x14ac:dyDescent="0.2">
      <c r="A39" s="131"/>
      <c r="B39">
        <f>IF(C39&lt;=Рабочий!AE$1,INDEX(Рабочий!$Z$3:$Z$303,MATCH(C39,Рабочий!$AE$3:$AE$303,0)),0)</f>
        <v>0</v>
      </c>
      <c r="C39">
        <f t="shared" si="2"/>
        <v>33</v>
      </c>
      <c r="D39" s="141" t="str">
        <f>IF(C39&lt;=Рабочий!AE$1,INDEX(Рабочий!$AA$3:$AA$303,MATCH(C39,Рабочий!$AE$3:$AE$303,0)),"")</f>
        <v/>
      </c>
      <c r="E39" s="142" t="str">
        <f>IF(D39&lt;&gt;"",INDEX(Рабочий!$AF$3:$AF$303,MATCH(C39,Рабочий!$AE$3:$AE$303,0)),"")</f>
        <v/>
      </c>
      <c r="F39" s="143"/>
      <c r="G39" s="143"/>
      <c r="H39" s="143"/>
      <c r="I39" s="143"/>
      <c r="J39" s="143"/>
      <c r="K39" s="143"/>
      <c r="L39" s="131"/>
      <c r="M39" s="141" t="str">
        <f t="shared" ref="M39:M70" si="3">D39</f>
        <v/>
      </c>
      <c r="N39" s="144" t="str">
        <f t="shared" ref="N39:N70" si="4">E39</f>
        <v/>
      </c>
      <c r="O39" s="143"/>
      <c r="P39" s="143"/>
      <c r="Q39" s="143"/>
      <c r="R39" s="143"/>
      <c r="S39" s="143"/>
      <c r="T39" s="143"/>
      <c r="U39" s="131"/>
    </row>
    <row r="40" spans="1:21" x14ac:dyDescent="0.2">
      <c r="A40" s="131"/>
      <c r="B40">
        <f>IF(C40&lt;=Рабочий!AE$1,INDEX(Рабочий!$Z$3:$Z$303,MATCH(C40,Рабочий!$AE$3:$AE$303,0)),0)</f>
        <v>0</v>
      </c>
      <c r="C40">
        <f t="shared" ref="C40:C71" si="5">C39+1</f>
        <v>34</v>
      </c>
      <c r="D40" s="141" t="str">
        <f>IF(C40&lt;=Рабочий!AE$1,INDEX(Рабочий!$AA$3:$AA$303,MATCH(C40,Рабочий!$AE$3:$AE$303,0)),"")</f>
        <v/>
      </c>
      <c r="E40" s="142" t="str">
        <f>IF(D40&lt;&gt;"",INDEX(Рабочий!$AF$3:$AF$303,MATCH(C40,Рабочий!$AE$3:$AE$303,0)),"")</f>
        <v/>
      </c>
      <c r="F40" s="143"/>
      <c r="G40" s="143"/>
      <c r="H40" s="143"/>
      <c r="I40" s="143"/>
      <c r="J40" s="143"/>
      <c r="K40" s="143"/>
      <c r="L40" s="131"/>
      <c r="M40" s="141" t="str">
        <f t="shared" si="3"/>
        <v/>
      </c>
      <c r="N40" s="144" t="str">
        <f t="shared" si="4"/>
        <v/>
      </c>
      <c r="O40" s="143"/>
      <c r="P40" s="143"/>
      <c r="Q40" s="143"/>
      <c r="R40" s="143"/>
      <c r="S40" s="143"/>
      <c r="T40" s="143"/>
      <c r="U40" s="131"/>
    </row>
    <row r="41" spans="1:21" x14ac:dyDescent="0.2">
      <c r="A41" s="131"/>
      <c r="B41">
        <f>IF(C41&lt;=Рабочий!AE$1,INDEX(Рабочий!$Z$3:$Z$303,MATCH(C41,Рабочий!$AE$3:$AE$303,0)),0)</f>
        <v>0</v>
      </c>
      <c r="C41">
        <f t="shared" si="5"/>
        <v>35</v>
      </c>
      <c r="D41" s="141" t="str">
        <f>IF(C41&lt;=Рабочий!AE$1,INDEX(Рабочий!$AA$3:$AA$303,MATCH(C41,Рабочий!$AE$3:$AE$303,0)),"")</f>
        <v/>
      </c>
      <c r="E41" s="142" t="str">
        <f>IF(D41&lt;&gt;"",INDEX(Рабочий!$AF$3:$AF$303,MATCH(C41,Рабочий!$AE$3:$AE$303,0)),"")</f>
        <v/>
      </c>
      <c r="F41" s="143"/>
      <c r="G41" s="143"/>
      <c r="H41" s="143"/>
      <c r="I41" s="143"/>
      <c r="J41" s="143"/>
      <c r="K41" s="143"/>
      <c r="L41" s="131"/>
      <c r="M41" s="141" t="str">
        <f t="shared" si="3"/>
        <v/>
      </c>
      <c r="N41" s="144" t="str">
        <f t="shared" si="4"/>
        <v/>
      </c>
      <c r="O41" s="143"/>
      <c r="P41" s="143"/>
      <c r="Q41" s="143"/>
      <c r="R41" s="143"/>
      <c r="S41" s="143"/>
      <c r="T41" s="143"/>
      <c r="U41" s="131"/>
    </row>
    <row r="42" spans="1:21" x14ac:dyDescent="0.2">
      <c r="A42" s="131"/>
      <c r="B42">
        <f>IF(C42&lt;=Рабочий!AE$1,INDEX(Рабочий!$Z$3:$Z$303,MATCH(C42,Рабочий!$AE$3:$AE$303,0)),0)</f>
        <v>0</v>
      </c>
      <c r="C42">
        <f t="shared" si="5"/>
        <v>36</v>
      </c>
      <c r="D42" s="141" t="str">
        <f>IF(C42&lt;=Рабочий!AE$1,INDEX(Рабочий!$AA$3:$AA$303,MATCH(C42,Рабочий!$AE$3:$AE$303,0)),"")</f>
        <v/>
      </c>
      <c r="E42" s="142" t="str">
        <f>IF(D42&lt;&gt;"",INDEX(Рабочий!$AF$3:$AF$303,MATCH(C42,Рабочий!$AE$3:$AE$303,0)),"")</f>
        <v/>
      </c>
      <c r="F42" s="143"/>
      <c r="G42" s="143"/>
      <c r="H42" s="143"/>
      <c r="I42" s="143"/>
      <c r="J42" s="143"/>
      <c r="K42" s="143"/>
      <c r="L42" s="131"/>
      <c r="M42" s="141" t="str">
        <f t="shared" si="3"/>
        <v/>
      </c>
      <c r="N42" s="144" t="str">
        <f t="shared" si="4"/>
        <v/>
      </c>
      <c r="O42" s="143"/>
      <c r="P42" s="143"/>
      <c r="Q42" s="143"/>
      <c r="R42" s="143"/>
      <c r="S42" s="143"/>
      <c r="T42" s="143"/>
      <c r="U42" s="131"/>
    </row>
    <row r="43" spans="1:21" x14ac:dyDescent="0.2">
      <c r="A43" s="131"/>
      <c r="B43">
        <f>IF(C43&lt;=Рабочий!AE$1,INDEX(Рабочий!$Z$3:$Z$303,MATCH(C43,Рабочий!$AE$3:$AE$303,0)),0)</f>
        <v>0</v>
      </c>
      <c r="C43">
        <f t="shared" si="5"/>
        <v>37</v>
      </c>
      <c r="D43" s="141" t="str">
        <f>IF(C43&lt;=Рабочий!AE$1,INDEX(Рабочий!$AA$3:$AA$303,MATCH(C43,Рабочий!$AE$3:$AE$303,0)),"")</f>
        <v/>
      </c>
      <c r="E43" s="142" t="str">
        <f>IF(D43&lt;&gt;"",INDEX(Рабочий!$AF$3:$AF$303,MATCH(C43,Рабочий!$AE$3:$AE$303,0)),"")</f>
        <v/>
      </c>
      <c r="F43" s="143"/>
      <c r="G43" s="143"/>
      <c r="H43" s="143"/>
      <c r="I43" s="143"/>
      <c r="J43" s="143"/>
      <c r="K43" s="143"/>
      <c r="L43" s="131"/>
      <c r="M43" s="141" t="str">
        <f t="shared" si="3"/>
        <v/>
      </c>
      <c r="N43" s="144" t="str">
        <f t="shared" si="4"/>
        <v/>
      </c>
      <c r="O43" s="143"/>
      <c r="P43" s="143"/>
      <c r="Q43" s="143"/>
      <c r="R43" s="143"/>
      <c r="S43" s="143"/>
      <c r="T43" s="143"/>
      <c r="U43" s="131"/>
    </row>
    <row r="44" spans="1:21" x14ac:dyDescent="0.2">
      <c r="A44" s="131"/>
      <c r="B44">
        <f>IF(C44&lt;=Рабочий!AE$1,INDEX(Рабочий!$Z$3:$Z$303,MATCH(C44,Рабочий!$AE$3:$AE$303,0)),0)</f>
        <v>0</v>
      </c>
      <c r="C44">
        <f t="shared" si="5"/>
        <v>38</v>
      </c>
      <c r="D44" s="141" t="str">
        <f>IF(C44&lt;=Рабочий!AE$1,INDEX(Рабочий!$AA$3:$AA$303,MATCH(C44,Рабочий!$AE$3:$AE$303,0)),"")</f>
        <v/>
      </c>
      <c r="E44" s="142" t="str">
        <f>IF(D44&lt;&gt;"",INDEX(Рабочий!$AF$3:$AF$303,MATCH(C44,Рабочий!$AE$3:$AE$303,0)),"")</f>
        <v/>
      </c>
      <c r="F44" s="143"/>
      <c r="G44" s="143"/>
      <c r="H44" s="143"/>
      <c r="I44" s="143"/>
      <c r="J44" s="143"/>
      <c r="K44" s="143"/>
      <c r="L44" s="131"/>
      <c r="M44" s="141" t="str">
        <f t="shared" si="3"/>
        <v/>
      </c>
      <c r="N44" s="144" t="str">
        <f t="shared" si="4"/>
        <v/>
      </c>
      <c r="O44" s="143"/>
      <c r="P44" s="143"/>
      <c r="Q44" s="143"/>
      <c r="R44" s="143"/>
      <c r="S44" s="143"/>
      <c r="T44" s="143"/>
      <c r="U44" s="131"/>
    </row>
    <row r="45" spans="1:21" x14ac:dyDescent="0.2">
      <c r="A45" s="131"/>
      <c r="B45">
        <f>IF(C45&lt;=Рабочий!AE$1,INDEX(Рабочий!$Z$3:$Z$303,MATCH(C45,Рабочий!$AE$3:$AE$303,0)),0)</f>
        <v>0</v>
      </c>
      <c r="C45">
        <f t="shared" si="5"/>
        <v>39</v>
      </c>
      <c r="D45" s="141" t="str">
        <f>IF(C45&lt;=Рабочий!AE$1,INDEX(Рабочий!$AA$3:$AA$303,MATCH(C45,Рабочий!$AE$3:$AE$303,0)),"")</f>
        <v/>
      </c>
      <c r="E45" s="142" t="str">
        <f>IF(D45&lt;&gt;"",INDEX(Рабочий!$AF$3:$AF$303,MATCH(C45,Рабочий!$AE$3:$AE$303,0)),"")</f>
        <v/>
      </c>
      <c r="F45" s="143"/>
      <c r="G45" s="143"/>
      <c r="H45" s="143"/>
      <c r="I45" s="143"/>
      <c r="J45" s="143"/>
      <c r="K45" s="143"/>
      <c r="L45" s="131"/>
      <c r="M45" s="141" t="str">
        <f t="shared" si="3"/>
        <v/>
      </c>
      <c r="N45" s="144" t="str">
        <f t="shared" si="4"/>
        <v/>
      </c>
      <c r="O45" s="143"/>
      <c r="P45" s="143"/>
      <c r="Q45" s="143"/>
      <c r="R45" s="143"/>
      <c r="S45" s="143"/>
      <c r="T45" s="143"/>
      <c r="U45" s="131"/>
    </row>
    <row r="46" spans="1:21" x14ac:dyDescent="0.2">
      <c r="A46" s="131"/>
      <c r="B46">
        <f>IF(C46&lt;=Рабочий!AE$1,INDEX(Рабочий!$Z$3:$Z$303,MATCH(C46,Рабочий!$AE$3:$AE$303,0)),0)</f>
        <v>0</v>
      </c>
      <c r="C46">
        <f t="shared" si="5"/>
        <v>40</v>
      </c>
      <c r="D46" s="141" t="str">
        <f>IF(C46&lt;=Рабочий!AE$1,INDEX(Рабочий!$AA$3:$AA$303,MATCH(C46,Рабочий!$AE$3:$AE$303,0)),"")</f>
        <v/>
      </c>
      <c r="E46" s="142" t="str">
        <f>IF(D46&lt;&gt;"",INDEX(Рабочий!$AF$3:$AF$303,MATCH(C46,Рабочий!$AE$3:$AE$303,0)),"")</f>
        <v/>
      </c>
      <c r="F46" s="143"/>
      <c r="G46" s="143"/>
      <c r="H46" s="143"/>
      <c r="I46" s="143"/>
      <c r="J46" s="143"/>
      <c r="K46" s="143"/>
      <c r="L46" s="131"/>
      <c r="M46" s="141" t="str">
        <f t="shared" si="3"/>
        <v/>
      </c>
      <c r="N46" s="144" t="str">
        <f t="shared" si="4"/>
        <v/>
      </c>
      <c r="O46" s="143"/>
      <c r="P46" s="143"/>
      <c r="Q46" s="143"/>
      <c r="R46" s="143"/>
      <c r="S46" s="143"/>
      <c r="T46" s="143"/>
      <c r="U46" s="131"/>
    </row>
    <row r="47" spans="1:21" x14ac:dyDescent="0.2">
      <c r="A47" s="131"/>
      <c r="B47">
        <f>IF(C47&lt;=Рабочий!AE$1,INDEX(Рабочий!$Z$3:$Z$303,MATCH(C47,Рабочий!$AE$3:$AE$303,0)),0)</f>
        <v>0</v>
      </c>
      <c r="C47">
        <f t="shared" si="5"/>
        <v>41</v>
      </c>
      <c r="D47" s="141" t="str">
        <f>IF(C47&lt;=Рабочий!AE$1,INDEX(Рабочий!$AA$3:$AA$303,MATCH(C47,Рабочий!$AE$3:$AE$303,0)),"")</f>
        <v/>
      </c>
      <c r="E47" s="142" t="str">
        <f>IF(D47&lt;&gt;"",INDEX(Рабочий!$AF$3:$AF$303,MATCH(C47,Рабочий!$AE$3:$AE$303,0)),"")</f>
        <v/>
      </c>
      <c r="F47" s="143"/>
      <c r="G47" s="143"/>
      <c r="H47" s="143"/>
      <c r="I47" s="143"/>
      <c r="J47" s="143"/>
      <c r="K47" s="143"/>
      <c r="L47" s="131"/>
      <c r="M47" s="141" t="str">
        <f t="shared" si="3"/>
        <v/>
      </c>
      <c r="N47" s="144" t="str">
        <f t="shared" si="4"/>
        <v/>
      </c>
      <c r="O47" s="143"/>
      <c r="P47" s="143"/>
      <c r="Q47" s="143"/>
      <c r="R47" s="143"/>
      <c r="S47" s="143"/>
      <c r="T47" s="143"/>
      <c r="U47" s="131"/>
    </row>
    <row r="48" spans="1:21" x14ac:dyDescent="0.2">
      <c r="A48" s="131"/>
      <c r="B48">
        <f>IF(C48&lt;=Рабочий!AE$1,INDEX(Рабочий!$Z$3:$Z$303,MATCH(C48,Рабочий!$AE$3:$AE$303,0)),0)</f>
        <v>0</v>
      </c>
      <c r="C48">
        <f t="shared" si="5"/>
        <v>42</v>
      </c>
      <c r="D48" s="141" t="str">
        <f>IF(C48&lt;=Рабочий!AE$1,INDEX(Рабочий!$AA$3:$AA$303,MATCH(C48,Рабочий!$AE$3:$AE$303,0)),"")</f>
        <v/>
      </c>
      <c r="E48" s="142" t="str">
        <f>IF(D48&lt;&gt;"",INDEX(Рабочий!$AF$3:$AF$303,MATCH(C48,Рабочий!$AE$3:$AE$303,0)),"")</f>
        <v/>
      </c>
      <c r="F48" s="143"/>
      <c r="G48" s="143"/>
      <c r="H48" s="143"/>
      <c r="I48" s="143"/>
      <c r="J48" s="143"/>
      <c r="K48" s="143"/>
      <c r="L48" s="131"/>
      <c r="M48" s="141" t="str">
        <f t="shared" si="3"/>
        <v/>
      </c>
      <c r="N48" s="144" t="str">
        <f t="shared" si="4"/>
        <v/>
      </c>
      <c r="O48" s="143"/>
      <c r="P48" s="143"/>
      <c r="Q48" s="143"/>
      <c r="R48" s="143"/>
      <c r="S48" s="143"/>
      <c r="T48" s="143"/>
      <c r="U48" s="131"/>
    </row>
    <row r="49" spans="1:21" x14ac:dyDescent="0.2">
      <c r="A49" s="131"/>
      <c r="B49">
        <f>IF(C49&lt;=Рабочий!AE$1,INDEX(Рабочий!$Z$3:$Z$303,MATCH(C49,Рабочий!$AE$3:$AE$303,0)),0)</f>
        <v>0</v>
      </c>
      <c r="C49">
        <f t="shared" si="5"/>
        <v>43</v>
      </c>
      <c r="D49" s="141" t="str">
        <f>IF(C49&lt;=Рабочий!AE$1,INDEX(Рабочий!$AA$3:$AA$303,MATCH(C49,Рабочий!$AE$3:$AE$303,0)),"")</f>
        <v/>
      </c>
      <c r="E49" s="142" t="str">
        <f>IF(D49&lt;&gt;"",INDEX(Рабочий!$AF$3:$AF$303,MATCH(C49,Рабочий!$AE$3:$AE$303,0)),"")</f>
        <v/>
      </c>
      <c r="F49" s="143"/>
      <c r="G49" s="143"/>
      <c r="H49" s="143"/>
      <c r="I49" s="143"/>
      <c r="J49" s="143"/>
      <c r="K49" s="143"/>
      <c r="L49" s="131"/>
      <c r="M49" s="141" t="str">
        <f t="shared" si="3"/>
        <v/>
      </c>
      <c r="N49" s="144" t="str">
        <f t="shared" si="4"/>
        <v/>
      </c>
      <c r="O49" s="143"/>
      <c r="P49" s="143"/>
      <c r="Q49" s="143"/>
      <c r="R49" s="143"/>
      <c r="S49" s="143"/>
      <c r="T49" s="143"/>
      <c r="U49" s="131"/>
    </row>
    <row r="50" spans="1:21" x14ac:dyDescent="0.2">
      <c r="A50" s="131"/>
      <c r="B50">
        <f>IF(C50&lt;=Рабочий!AE$1,INDEX(Рабочий!$Z$3:$Z$303,MATCH(C50,Рабочий!$AE$3:$AE$303,0)),0)</f>
        <v>0</v>
      </c>
      <c r="C50">
        <f t="shared" si="5"/>
        <v>44</v>
      </c>
      <c r="D50" s="141" t="str">
        <f>IF(C50&lt;=Рабочий!AE$1,INDEX(Рабочий!$AA$3:$AA$303,MATCH(C50,Рабочий!$AE$3:$AE$303,0)),"")</f>
        <v/>
      </c>
      <c r="E50" s="142" t="str">
        <f>IF(D50&lt;&gt;"",INDEX(Рабочий!$AF$3:$AF$303,MATCH(C50,Рабочий!$AE$3:$AE$303,0)),"")</f>
        <v/>
      </c>
      <c r="F50" s="143"/>
      <c r="G50" s="143"/>
      <c r="H50" s="143"/>
      <c r="I50" s="143"/>
      <c r="J50" s="143"/>
      <c r="K50" s="143"/>
      <c r="L50" s="131"/>
      <c r="M50" s="141" t="str">
        <f t="shared" si="3"/>
        <v/>
      </c>
      <c r="N50" s="144" t="str">
        <f t="shared" si="4"/>
        <v/>
      </c>
      <c r="O50" s="143"/>
      <c r="P50" s="143"/>
      <c r="Q50" s="143"/>
      <c r="R50" s="143"/>
      <c r="S50" s="143"/>
      <c r="T50" s="143"/>
      <c r="U50" s="131"/>
    </row>
    <row r="51" spans="1:21" x14ac:dyDescent="0.2">
      <c r="A51" s="131"/>
      <c r="B51">
        <f>IF(C51&lt;=Рабочий!AE$1,INDEX(Рабочий!$Z$3:$Z$303,MATCH(C51,Рабочий!$AE$3:$AE$303,0)),0)</f>
        <v>0</v>
      </c>
      <c r="C51">
        <f t="shared" si="5"/>
        <v>45</v>
      </c>
      <c r="D51" s="141" t="str">
        <f>IF(C51&lt;=Рабочий!AE$1,INDEX(Рабочий!$AA$3:$AA$303,MATCH(C51,Рабочий!$AE$3:$AE$303,0)),"")</f>
        <v/>
      </c>
      <c r="E51" s="142" t="str">
        <f>IF(D51&lt;&gt;"",INDEX(Рабочий!$AF$3:$AF$303,MATCH(C51,Рабочий!$AE$3:$AE$303,0)),"")</f>
        <v/>
      </c>
      <c r="F51" s="143"/>
      <c r="G51" s="143"/>
      <c r="H51" s="143"/>
      <c r="I51" s="143"/>
      <c r="J51" s="143"/>
      <c r="K51" s="143"/>
      <c r="L51" s="131"/>
      <c r="M51" s="141" t="str">
        <f t="shared" si="3"/>
        <v/>
      </c>
      <c r="N51" s="144" t="str">
        <f t="shared" si="4"/>
        <v/>
      </c>
      <c r="O51" s="143"/>
      <c r="P51" s="143"/>
      <c r="Q51" s="143"/>
      <c r="R51" s="143"/>
      <c r="S51" s="143"/>
      <c r="T51" s="143"/>
      <c r="U51" s="131"/>
    </row>
    <row r="52" spans="1:21" x14ac:dyDescent="0.2">
      <c r="A52" s="131"/>
      <c r="B52">
        <f>IF(C52&lt;=Рабочий!AE$1,INDEX(Рабочий!$Z$3:$Z$303,MATCH(C52,Рабочий!$AE$3:$AE$303,0)),0)</f>
        <v>0</v>
      </c>
      <c r="C52">
        <f t="shared" si="5"/>
        <v>46</v>
      </c>
      <c r="D52" s="141" t="str">
        <f>IF(C52&lt;=Рабочий!AE$1,INDEX(Рабочий!$AA$3:$AA$303,MATCH(C52,Рабочий!$AE$3:$AE$303,0)),"")</f>
        <v/>
      </c>
      <c r="E52" s="142" t="str">
        <f>IF(D52&lt;&gt;"",INDEX(Рабочий!$AF$3:$AF$303,MATCH(C52,Рабочий!$AE$3:$AE$303,0)),"")</f>
        <v/>
      </c>
      <c r="F52" s="143"/>
      <c r="G52" s="143"/>
      <c r="H52" s="143"/>
      <c r="I52" s="143"/>
      <c r="J52" s="143"/>
      <c r="K52" s="143"/>
      <c r="L52" s="131"/>
      <c r="M52" s="141" t="str">
        <f t="shared" si="3"/>
        <v/>
      </c>
      <c r="N52" s="144" t="str">
        <f t="shared" si="4"/>
        <v/>
      </c>
      <c r="O52" s="143"/>
      <c r="P52" s="143"/>
      <c r="Q52" s="143"/>
      <c r="R52" s="143"/>
      <c r="S52" s="143"/>
      <c r="T52" s="143"/>
      <c r="U52" s="131"/>
    </row>
    <row r="53" spans="1:21" x14ac:dyDescent="0.2">
      <c r="A53" s="131"/>
      <c r="B53">
        <f>IF(C53&lt;=Рабочий!AE$1,INDEX(Рабочий!$Z$3:$Z$303,MATCH(C53,Рабочий!$AE$3:$AE$303,0)),0)</f>
        <v>0</v>
      </c>
      <c r="C53">
        <f t="shared" si="5"/>
        <v>47</v>
      </c>
      <c r="D53" s="141" t="str">
        <f>IF(C53&lt;=Рабочий!AE$1,INDEX(Рабочий!$AA$3:$AA$303,MATCH(C53,Рабочий!$AE$3:$AE$303,0)),"")</f>
        <v/>
      </c>
      <c r="E53" s="142" t="str">
        <f>IF(D53&lt;&gt;"",INDEX(Рабочий!$AF$3:$AF$303,MATCH(C53,Рабочий!$AE$3:$AE$303,0)),"")</f>
        <v/>
      </c>
      <c r="F53" s="143"/>
      <c r="G53" s="143"/>
      <c r="H53" s="143"/>
      <c r="I53" s="143"/>
      <c r="J53" s="143"/>
      <c r="K53" s="143"/>
      <c r="L53" s="131"/>
      <c r="M53" s="141" t="str">
        <f t="shared" si="3"/>
        <v/>
      </c>
      <c r="N53" s="144" t="str">
        <f t="shared" si="4"/>
        <v/>
      </c>
      <c r="O53" s="143"/>
      <c r="P53" s="143"/>
      <c r="Q53" s="143"/>
      <c r="R53" s="143"/>
      <c r="S53" s="143"/>
      <c r="T53" s="143"/>
      <c r="U53" s="131"/>
    </row>
    <row r="54" spans="1:21" x14ac:dyDescent="0.2">
      <c r="A54" s="131"/>
      <c r="B54">
        <f>IF(C54&lt;=Рабочий!AE$1,INDEX(Рабочий!$Z$3:$Z$303,MATCH(C54,Рабочий!$AE$3:$AE$303,0)),0)</f>
        <v>0</v>
      </c>
      <c r="C54">
        <f t="shared" si="5"/>
        <v>48</v>
      </c>
      <c r="D54" s="141" t="str">
        <f>IF(C54&lt;=Рабочий!AE$1,INDEX(Рабочий!$AA$3:$AA$303,MATCH(C54,Рабочий!$AE$3:$AE$303,0)),"")</f>
        <v/>
      </c>
      <c r="E54" s="142" t="str">
        <f>IF(D54&lt;&gt;"",INDEX(Рабочий!$AF$3:$AF$303,MATCH(C54,Рабочий!$AE$3:$AE$303,0)),"")</f>
        <v/>
      </c>
      <c r="F54" s="143"/>
      <c r="G54" s="143"/>
      <c r="H54" s="143"/>
      <c r="I54" s="143"/>
      <c r="J54" s="143"/>
      <c r="K54" s="143"/>
      <c r="L54" s="131"/>
      <c r="M54" s="141" t="str">
        <f t="shared" si="3"/>
        <v/>
      </c>
      <c r="N54" s="144" t="str">
        <f t="shared" si="4"/>
        <v/>
      </c>
      <c r="O54" s="143"/>
      <c r="P54" s="143"/>
      <c r="Q54" s="143"/>
      <c r="R54" s="143"/>
      <c r="S54" s="143"/>
      <c r="T54" s="143"/>
      <c r="U54" s="131"/>
    </row>
    <row r="55" spans="1:21" x14ac:dyDescent="0.2">
      <c r="A55" s="131"/>
      <c r="B55">
        <f>IF(C55&lt;=Рабочий!AE$1,INDEX(Рабочий!$Z$3:$Z$303,MATCH(C55,Рабочий!$AE$3:$AE$303,0)),0)</f>
        <v>0</v>
      </c>
      <c r="C55">
        <f t="shared" si="5"/>
        <v>49</v>
      </c>
      <c r="D55" s="141" t="str">
        <f>IF(C55&lt;=Рабочий!AE$1,INDEX(Рабочий!$AA$3:$AA$303,MATCH(C55,Рабочий!$AE$3:$AE$303,0)),"")</f>
        <v/>
      </c>
      <c r="E55" s="142" t="str">
        <f>IF(D55&lt;&gt;"",INDEX(Рабочий!$AF$3:$AF$303,MATCH(C55,Рабочий!$AE$3:$AE$303,0)),"")</f>
        <v/>
      </c>
      <c r="F55" s="143"/>
      <c r="G55" s="143"/>
      <c r="H55" s="143"/>
      <c r="I55" s="143"/>
      <c r="J55" s="143"/>
      <c r="K55" s="143"/>
      <c r="L55" s="131"/>
      <c r="M55" s="141" t="str">
        <f t="shared" si="3"/>
        <v/>
      </c>
      <c r="N55" s="144" t="str">
        <f t="shared" si="4"/>
        <v/>
      </c>
      <c r="O55" s="143"/>
      <c r="P55" s="143"/>
      <c r="Q55" s="143"/>
      <c r="R55" s="143"/>
      <c r="S55" s="143"/>
      <c r="T55" s="143"/>
      <c r="U55" s="131"/>
    </row>
    <row r="56" spans="1:21" x14ac:dyDescent="0.2">
      <c r="A56" s="131"/>
      <c r="B56">
        <f>IF(C56&lt;=Рабочий!AE$1,INDEX(Рабочий!$Z$3:$Z$303,MATCH(C56,Рабочий!$AE$3:$AE$303,0)),0)</f>
        <v>0</v>
      </c>
      <c r="C56">
        <f t="shared" si="5"/>
        <v>50</v>
      </c>
      <c r="D56" s="141" t="str">
        <f>IF(C56&lt;=Рабочий!AE$1,INDEX(Рабочий!$AA$3:$AA$303,MATCH(C56,Рабочий!$AE$3:$AE$303,0)),"")</f>
        <v/>
      </c>
      <c r="E56" s="142" t="str">
        <f>IF(D56&lt;&gt;"",INDEX(Рабочий!$AF$3:$AF$303,MATCH(C56,Рабочий!$AE$3:$AE$303,0)),"")</f>
        <v/>
      </c>
      <c r="F56" s="143"/>
      <c r="G56" s="143"/>
      <c r="H56" s="143"/>
      <c r="I56" s="143"/>
      <c r="J56" s="143"/>
      <c r="K56" s="143"/>
      <c r="L56" s="131"/>
      <c r="M56" s="141" t="str">
        <f t="shared" si="3"/>
        <v/>
      </c>
      <c r="N56" s="144" t="str">
        <f t="shared" si="4"/>
        <v/>
      </c>
      <c r="O56" s="143"/>
      <c r="P56" s="143"/>
      <c r="Q56" s="143"/>
      <c r="R56" s="143"/>
      <c r="S56" s="143"/>
      <c r="T56" s="143"/>
      <c r="U56" s="131"/>
    </row>
    <row r="57" spans="1:21" x14ac:dyDescent="0.2">
      <c r="A57" s="131"/>
      <c r="B57">
        <f>IF(C57&lt;=Рабочий!AE$1,INDEX(Рабочий!$Z$3:$Z$303,MATCH(C57,Рабочий!$AE$3:$AE$303,0)),0)</f>
        <v>0</v>
      </c>
      <c r="C57">
        <f t="shared" si="5"/>
        <v>51</v>
      </c>
      <c r="D57" s="141" t="str">
        <f>IF(C57&lt;=Рабочий!AE$1,INDEX(Рабочий!$AA$3:$AA$303,MATCH(C57,Рабочий!$AE$3:$AE$303,0)),"")</f>
        <v/>
      </c>
      <c r="E57" s="142" t="str">
        <f>IF(D57&lt;&gt;"",INDEX(Рабочий!$AF$3:$AF$303,MATCH(C57,Рабочий!$AE$3:$AE$303,0)),"")</f>
        <v/>
      </c>
      <c r="F57" s="143"/>
      <c r="G57" s="143"/>
      <c r="H57" s="143"/>
      <c r="I57" s="143"/>
      <c r="J57" s="143"/>
      <c r="K57" s="143"/>
      <c r="L57" s="131"/>
      <c r="M57" s="141" t="str">
        <f t="shared" si="3"/>
        <v/>
      </c>
      <c r="N57" s="144" t="str">
        <f t="shared" si="4"/>
        <v/>
      </c>
      <c r="O57" s="143"/>
      <c r="P57" s="143"/>
      <c r="Q57" s="143"/>
      <c r="R57" s="143"/>
      <c r="S57" s="143"/>
      <c r="T57" s="143"/>
      <c r="U57" s="131"/>
    </row>
    <row r="58" spans="1:21" x14ac:dyDescent="0.2">
      <c r="A58" s="131"/>
      <c r="B58">
        <f>IF(C58&lt;=Рабочий!AE$1,INDEX(Рабочий!$Z$3:$Z$303,MATCH(C58,Рабочий!$AE$3:$AE$303,0)),0)</f>
        <v>0</v>
      </c>
      <c r="C58">
        <f t="shared" si="5"/>
        <v>52</v>
      </c>
      <c r="D58" s="141" t="str">
        <f>IF(C58&lt;=Рабочий!AE$1,INDEX(Рабочий!$AA$3:$AA$303,MATCH(C58,Рабочий!$AE$3:$AE$303,0)),"")</f>
        <v/>
      </c>
      <c r="E58" s="142" t="str">
        <f>IF(D58&lt;&gt;"",INDEX(Рабочий!$AF$3:$AF$303,MATCH(C58,Рабочий!$AE$3:$AE$303,0)),"")</f>
        <v/>
      </c>
      <c r="F58" s="143"/>
      <c r="G58" s="143"/>
      <c r="H58" s="143"/>
      <c r="I58" s="143"/>
      <c r="J58" s="143"/>
      <c r="K58" s="143"/>
      <c r="L58" s="131"/>
      <c r="M58" s="141" t="str">
        <f t="shared" si="3"/>
        <v/>
      </c>
      <c r="N58" s="144" t="str">
        <f t="shared" si="4"/>
        <v/>
      </c>
      <c r="O58" s="143"/>
      <c r="P58" s="143"/>
      <c r="Q58" s="143"/>
      <c r="R58" s="143"/>
      <c r="S58" s="143"/>
      <c r="T58" s="143"/>
      <c r="U58" s="131"/>
    </row>
    <row r="59" spans="1:21" x14ac:dyDescent="0.2">
      <c r="A59" s="131"/>
      <c r="B59">
        <f>IF(C59&lt;=Рабочий!AE$1,INDEX(Рабочий!$Z$3:$Z$303,MATCH(C59,Рабочий!$AE$3:$AE$303,0)),0)</f>
        <v>0</v>
      </c>
      <c r="C59">
        <f t="shared" si="5"/>
        <v>53</v>
      </c>
      <c r="D59" s="141" t="str">
        <f>IF(C59&lt;=Рабочий!AE$1,INDEX(Рабочий!$AA$3:$AA$303,MATCH(C59,Рабочий!$AE$3:$AE$303,0)),"")</f>
        <v/>
      </c>
      <c r="E59" s="142" t="str">
        <f>IF(D59&lt;&gt;"",INDEX(Рабочий!$AF$3:$AF$303,MATCH(C59,Рабочий!$AE$3:$AE$303,0)),"")</f>
        <v/>
      </c>
      <c r="F59" s="143"/>
      <c r="G59" s="143"/>
      <c r="H59" s="143"/>
      <c r="I59" s="143"/>
      <c r="J59" s="143"/>
      <c r="K59" s="143"/>
      <c r="L59" s="131"/>
      <c r="M59" s="141" t="str">
        <f t="shared" si="3"/>
        <v/>
      </c>
      <c r="N59" s="144" t="str">
        <f t="shared" si="4"/>
        <v/>
      </c>
      <c r="O59" s="143"/>
      <c r="P59" s="143"/>
      <c r="Q59" s="143"/>
      <c r="R59" s="143"/>
      <c r="S59" s="143"/>
      <c r="T59" s="143"/>
      <c r="U59" s="131"/>
    </row>
    <row r="60" spans="1:21" x14ac:dyDescent="0.2">
      <c r="A60" s="131"/>
      <c r="B60">
        <f>IF(C60&lt;=Рабочий!AE$1,INDEX(Рабочий!$Z$3:$Z$303,MATCH(C60,Рабочий!$AE$3:$AE$303,0)),0)</f>
        <v>0</v>
      </c>
      <c r="C60">
        <f t="shared" si="5"/>
        <v>54</v>
      </c>
      <c r="D60" s="141" t="str">
        <f>IF(C60&lt;=Рабочий!AE$1,INDEX(Рабочий!$AA$3:$AA$303,MATCH(C60,Рабочий!$AE$3:$AE$303,0)),"")</f>
        <v/>
      </c>
      <c r="E60" s="142" t="str">
        <f>IF(D60&lt;&gt;"",INDEX(Рабочий!$AF$3:$AF$303,MATCH(C60,Рабочий!$AE$3:$AE$303,0)),"")</f>
        <v/>
      </c>
      <c r="F60" s="143"/>
      <c r="G60" s="143"/>
      <c r="H60" s="143"/>
      <c r="I60" s="143"/>
      <c r="J60" s="143"/>
      <c r="K60" s="143"/>
      <c r="L60" s="131"/>
      <c r="M60" s="141" t="str">
        <f t="shared" si="3"/>
        <v/>
      </c>
      <c r="N60" s="144" t="str">
        <f t="shared" si="4"/>
        <v/>
      </c>
      <c r="O60" s="143"/>
      <c r="P60" s="143"/>
      <c r="Q60" s="143"/>
      <c r="R60" s="143"/>
      <c r="S60" s="143"/>
      <c r="T60" s="143"/>
      <c r="U60" s="131"/>
    </row>
    <row r="61" spans="1:21" x14ac:dyDescent="0.2">
      <c r="A61" s="131"/>
      <c r="B61">
        <f>IF(C61&lt;=Рабочий!AE$1,INDEX(Рабочий!$Z$3:$Z$303,MATCH(C61,Рабочий!$AE$3:$AE$303,0)),0)</f>
        <v>0</v>
      </c>
      <c r="C61">
        <f t="shared" si="5"/>
        <v>55</v>
      </c>
      <c r="D61" s="141" t="str">
        <f>IF(C61&lt;=Рабочий!AE$1,INDEX(Рабочий!$AA$3:$AA$303,MATCH(C61,Рабочий!$AE$3:$AE$303,0)),"")</f>
        <v/>
      </c>
      <c r="E61" s="142" t="str">
        <f>IF(D61&lt;&gt;"",INDEX(Рабочий!$AF$3:$AF$303,MATCH(C61,Рабочий!$AE$3:$AE$303,0)),"")</f>
        <v/>
      </c>
      <c r="F61" s="143"/>
      <c r="G61" s="143"/>
      <c r="H61" s="143"/>
      <c r="I61" s="143"/>
      <c r="J61" s="143"/>
      <c r="K61" s="143"/>
      <c r="L61" s="131"/>
      <c r="M61" s="141" t="str">
        <f t="shared" si="3"/>
        <v/>
      </c>
      <c r="N61" s="144" t="str">
        <f t="shared" si="4"/>
        <v/>
      </c>
      <c r="O61" s="143"/>
      <c r="P61" s="143"/>
      <c r="Q61" s="143"/>
      <c r="R61" s="143"/>
      <c r="S61" s="143"/>
      <c r="T61" s="143"/>
      <c r="U61" s="131"/>
    </row>
    <row r="62" spans="1:21" x14ac:dyDescent="0.2">
      <c r="A62" s="131"/>
      <c r="B62">
        <f>IF(C62&lt;=Рабочий!AE$1,INDEX(Рабочий!$Z$3:$Z$303,MATCH(C62,Рабочий!$AE$3:$AE$303,0)),0)</f>
        <v>0</v>
      </c>
      <c r="C62">
        <f t="shared" si="5"/>
        <v>56</v>
      </c>
      <c r="D62" s="141" t="str">
        <f>IF(C62&lt;=Рабочий!AE$1,INDEX(Рабочий!$AA$3:$AA$303,MATCH(C62,Рабочий!$AE$3:$AE$303,0)),"")</f>
        <v/>
      </c>
      <c r="E62" s="142" t="str">
        <f>IF(D62&lt;&gt;"",INDEX(Рабочий!$AF$3:$AF$303,MATCH(C62,Рабочий!$AE$3:$AE$303,0)),"")</f>
        <v/>
      </c>
      <c r="F62" s="143"/>
      <c r="G62" s="143"/>
      <c r="H62" s="143"/>
      <c r="I62" s="143"/>
      <c r="J62" s="143"/>
      <c r="K62" s="143"/>
      <c r="L62" s="131"/>
      <c r="M62" s="141" t="str">
        <f t="shared" si="3"/>
        <v/>
      </c>
      <c r="N62" s="144" t="str">
        <f t="shared" si="4"/>
        <v/>
      </c>
      <c r="O62" s="143"/>
      <c r="P62" s="143"/>
      <c r="Q62" s="143"/>
      <c r="R62" s="143"/>
      <c r="S62" s="143"/>
      <c r="T62" s="143"/>
      <c r="U62" s="131"/>
    </row>
    <row r="63" spans="1:21" x14ac:dyDescent="0.2">
      <c r="A63" s="131"/>
      <c r="B63">
        <f>IF(C63&lt;=Рабочий!AE$1,INDEX(Рабочий!$Z$3:$Z$303,MATCH(C63,Рабочий!$AE$3:$AE$303,0)),0)</f>
        <v>0</v>
      </c>
      <c r="C63">
        <f t="shared" si="5"/>
        <v>57</v>
      </c>
      <c r="D63" s="141" t="str">
        <f>IF(C63&lt;=Рабочий!AE$1,INDEX(Рабочий!$AA$3:$AA$303,MATCH(C63,Рабочий!$AE$3:$AE$303,0)),"")</f>
        <v/>
      </c>
      <c r="E63" s="142" t="str">
        <f>IF(D63&lt;&gt;"",INDEX(Рабочий!$AF$3:$AF$303,MATCH(C63,Рабочий!$AE$3:$AE$303,0)),"")</f>
        <v/>
      </c>
      <c r="F63" s="143"/>
      <c r="G63" s="143"/>
      <c r="H63" s="143"/>
      <c r="I63" s="143"/>
      <c r="J63" s="143"/>
      <c r="K63" s="143"/>
      <c r="L63" s="131"/>
      <c r="M63" s="141" t="str">
        <f t="shared" si="3"/>
        <v/>
      </c>
      <c r="N63" s="144" t="str">
        <f t="shared" si="4"/>
        <v/>
      </c>
      <c r="O63" s="143"/>
      <c r="P63" s="143"/>
      <c r="Q63" s="143"/>
      <c r="R63" s="143"/>
      <c r="S63" s="143"/>
      <c r="T63" s="143"/>
      <c r="U63" s="131"/>
    </row>
    <row r="64" spans="1:21" x14ac:dyDescent="0.2">
      <c r="A64" s="131"/>
      <c r="B64">
        <f>IF(C64&lt;=Рабочий!AE$1,INDEX(Рабочий!$Z$3:$Z$303,MATCH(C64,Рабочий!$AE$3:$AE$303,0)),0)</f>
        <v>0</v>
      </c>
      <c r="C64">
        <f t="shared" si="5"/>
        <v>58</v>
      </c>
      <c r="D64" s="141" t="str">
        <f>IF(C64&lt;=Рабочий!AE$1,INDEX(Рабочий!$AA$3:$AA$303,MATCH(C64,Рабочий!$AE$3:$AE$303,0)),"")</f>
        <v/>
      </c>
      <c r="E64" s="142" t="str">
        <f>IF(D64&lt;&gt;"",INDEX(Рабочий!$AF$3:$AF$303,MATCH(C64,Рабочий!$AE$3:$AE$303,0)),"")</f>
        <v/>
      </c>
      <c r="F64" s="143"/>
      <c r="G64" s="143"/>
      <c r="H64" s="143"/>
      <c r="I64" s="143"/>
      <c r="J64" s="143"/>
      <c r="K64" s="143"/>
      <c r="L64" s="131"/>
      <c r="M64" s="141" t="str">
        <f t="shared" si="3"/>
        <v/>
      </c>
      <c r="N64" s="144" t="str">
        <f t="shared" si="4"/>
        <v/>
      </c>
      <c r="O64" s="143"/>
      <c r="P64" s="143"/>
      <c r="Q64" s="143"/>
      <c r="R64" s="143"/>
      <c r="S64" s="143"/>
      <c r="T64" s="143"/>
      <c r="U64" s="131"/>
    </row>
    <row r="65" spans="1:21" x14ac:dyDescent="0.2">
      <c r="A65" s="131"/>
      <c r="B65">
        <f>IF(C65&lt;=Рабочий!AE$1,INDEX(Рабочий!$Z$3:$Z$303,MATCH(C65,Рабочий!$AE$3:$AE$303,0)),0)</f>
        <v>0</v>
      </c>
      <c r="C65">
        <f t="shared" si="5"/>
        <v>59</v>
      </c>
      <c r="D65" s="141" t="str">
        <f>IF(C65&lt;=Рабочий!AE$1,INDEX(Рабочий!$AA$3:$AA$303,MATCH(C65,Рабочий!$AE$3:$AE$303,0)),"")</f>
        <v/>
      </c>
      <c r="E65" s="142" t="str">
        <f>IF(D65&lt;&gt;"",INDEX(Рабочий!$AF$3:$AF$303,MATCH(C65,Рабочий!$AE$3:$AE$303,0)),"")</f>
        <v/>
      </c>
      <c r="F65" s="143"/>
      <c r="G65" s="143"/>
      <c r="H65" s="143"/>
      <c r="I65" s="143"/>
      <c r="J65" s="143"/>
      <c r="K65" s="143"/>
      <c r="L65" s="131"/>
      <c r="M65" s="141" t="str">
        <f t="shared" si="3"/>
        <v/>
      </c>
      <c r="N65" s="144" t="str">
        <f t="shared" si="4"/>
        <v/>
      </c>
      <c r="O65" s="143"/>
      <c r="P65" s="143"/>
      <c r="Q65" s="143"/>
      <c r="R65" s="143"/>
      <c r="S65" s="143"/>
      <c r="T65" s="143"/>
      <c r="U65" s="131"/>
    </row>
    <row r="66" spans="1:21" x14ac:dyDescent="0.2">
      <c r="A66" s="131"/>
      <c r="B66">
        <f>IF(C66&lt;=Рабочий!AE$1,INDEX(Рабочий!$Z$3:$Z$303,MATCH(C66,Рабочий!$AE$3:$AE$303,0)),0)</f>
        <v>0</v>
      </c>
      <c r="C66">
        <f t="shared" si="5"/>
        <v>60</v>
      </c>
      <c r="D66" s="141" t="str">
        <f>IF(C66&lt;=Рабочий!AE$1,INDEX(Рабочий!$AA$3:$AA$303,MATCH(C66,Рабочий!$AE$3:$AE$303,0)),"")</f>
        <v/>
      </c>
      <c r="E66" s="142" t="str">
        <f>IF(D66&lt;&gt;"",INDEX(Рабочий!$AF$3:$AF$303,MATCH(C66,Рабочий!$AE$3:$AE$303,0)),"")</f>
        <v/>
      </c>
      <c r="F66" s="143"/>
      <c r="G66" s="143"/>
      <c r="H66" s="143"/>
      <c r="I66" s="143"/>
      <c r="J66" s="143"/>
      <c r="K66" s="143"/>
      <c r="L66" s="131"/>
      <c r="M66" s="141" t="str">
        <f t="shared" si="3"/>
        <v/>
      </c>
      <c r="N66" s="144" t="str">
        <f t="shared" si="4"/>
        <v/>
      </c>
      <c r="O66" s="143"/>
      <c r="P66" s="143"/>
      <c r="Q66" s="143"/>
      <c r="R66" s="143"/>
      <c r="S66" s="143"/>
      <c r="T66" s="143"/>
      <c r="U66" s="131"/>
    </row>
    <row r="67" spans="1:21" x14ac:dyDescent="0.2">
      <c r="A67" s="131"/>
      <c r="B67">
        <f>IF(C67&lt;=Рабочий!AE$1,INDEX(Рабочий!$Z$3:$Z$303,MATCH(C67,Рабочий!$AE$3:$AE$303,0)),0)</f>
        <v>0</v>
      </c>
      <c r="C67">
        <f t="shared" si="5"/>
        <v>61</v>
      </c>
      <c r="D67" s="141" t="str">
        <f>IF(C67&lt;=Рабочий!AE$1,INDEX(Рабочий!$AA$3:$AA$303,MATCH(C67,Рабочий!$AE$3:$AE$303,0)),"")</f>
        <v/>
      </c>
      <c r="E67" s="142" t="str">
        <f>IF(D67&lt;&gt;"",INDEX(Рабочий!$AF$3:$AF$303,MATCH(C67,Рабочий!$AE$3:$AE$303,0)),"")</f>
        <v/>
      </c>
      <c r="F67" s="143"/>
      <c r="G67" s="143"/>
      <c r="H67" s="143"/>
      <c r="I67" s="143"/>
      <c r="J67" s="143"/>
      <c r="K67" s="143"/>
      <c r="L67" s="131"/>
      <c r="M67" s="141" t="str">
        <f t="shared" si="3"/>
        <v/>
      </c>
      <c r="N67" s="144" t="str">
        <f t="shared" si="4"/>
        <v/>
      </c>
      <c r="O67" s="143"/>
      <c r="P67" s="143"/>
      <c r="Q67" s="143"/>
      <c r="R67" s="143"/>
      <c r="S67" s="143"/>
      <c r="T67" s="143"/>
      <c r="U67" s="131"/>
    </row>
    <row r="68" spans="1:21" x14ac:dyDescent="0.2">
      <c r="A68" s="131"/>
      <c r="B68">
        <f>IF(C68&lt;=Рабочий!AE$1,INDEX(Рабочий!$Z$3:$Z$303,MATCH(C68,Рабочий!$AE$3:$AE$303,0)),0)</f>
        <v>0</v>
      </c>
      <c r="C68">
        <f t="shared" si="5"/>
        <v>62</v>
      </c>
      <c r="D68" s="141" t="str">
        <f>IF(C68&lt;=Рабочий!AE$1,INDEX(Рабочий!$AA$3:$AA$303,MATCH(C68,Рабочий!$AE$3:$AE$303,0)),"")</f>
        <v/>
      </c>
      <c r="E68" s="142" t="str">
        <f>IF(D68&lt;&gt;"",INDEX(Рабочий!$AF$3:$AF$303,MATCH(C68,Рабочий!$AE$3:$AE$303,0)),"")</f>
        <v/>
      </c>
      <c r="F68" s="143"/>
      <c r="G68" s="143"/>
      <c r="H68" s="143"/>
      <c r="I68" s="143"/>
      <c r="J68" s="143"/>
      <c r="K68" s="143"/>
      <c r="L68" s="131"/>
      <c r="M68" s="141" t="str">
        <f t="shared" si="3"/>
        <v/>
      </c>
      <c r="N68" s="144" t="str">
        <f t="shared" si="4"/>
        <v/>
      </c>
      <c r="O68" s="143"/>
      <c r="P68" s="143"/>
      <c r="Q68" s="143"/>
      <c r="R68" s="143"/>
      <c r="S68" s="143"/>
      <c r="T68" s="143"/>
      <c r="U68" s="131"/>
    </row>
    <row r="69" spans="1:21" x14ac:dyDescent="0.2">
      <c r="A69" s="131"/>
      <c r="B69">
        <f>IF(C69&lt;=Рабочий!AE$1,INDEX(Рабочий!$Z$3:$Z$303,MATCH(C69,Рабочий!$AE$3:$AE$303,0)),0)</f>
        <v>0</v>
      </c>
      <c r="C69">
        <f t="shared" si="5"/>
        <v>63</v>
      </c>
      <c r="D69" s="141" t="str">
        <f>IF(C69&lt;=Рабочий!AE$1,INDEX(Рабочий!$AA$3:$AA$303,MATCH(C69,Рабочий!$AE$3:$AE$303,0)),"")</f>
        <v/>
      </c>
      <c r="E69" s="142" t="str">
        <f>IF(D69&lt;&gt;"",INDEX(Рабочий!$AF$3:$AF$303,MATCH(C69,Рабочий!$AE$3:$AE$303,0)),"")</f>
        <v/>
      </c>
      <c r="F69" s="143"/>
      <c r="G69" s="143"/>
      <c r="H69" s="143"/>
      <c r="I69" s="143"/>
      <c r="J69" s="143"/>
      <c r="K69" s="143"/>
      <c r="L69" s="131"/>
      <c r="M69" s="141" t="str">
        <f t="shared" si="3"/>
        <v/>
      </c>
      <c r="N69" s="144" t="str">
        <f t="shared" si="4"/>
        <v/>
      </c>
      <c r="O69" s="143"/>
      <c r="P69" s="143"/>
      <c r="Q69" s="143"/>
      <c r="R69" s="143"/>
      <c r="S69" s="143"/>
      <c r="T69" s="143"/>
      <c r="U69" s="131"/>
    </row>
    <row r="70" spans="1:21" x14ac:dyDescent="0.2">
      <c r="A70" s="131"/>
      <c r="B70">
        <f>IF(C70&lt;=Рабочий!AE$1,INDEX(Рабочий!$Z$3:$Z$303,MATCH(C70,Рабочий!$AE$3:$AE$303,0)),0)</f>
        <v>0</v>
      </c>
      <c r="C70">
        <f t="shared" si="5"/>
        <v>64</v>
      </c>
      <c r="D70" s="141" t="str">
        <f>IF(C70&lt;=Рабочий!AE$1,INDEX(Рабочий!$AA$3:$AA$303,MATCH(C70,Рабочий!$AE$3:$AE$303,0)),"")</f>
        <v/>
      </c>
      <c r="E70" s="142" t="str">
        <f>IF(D70&lt;&gt;"",INDEX(Рабочий!$AF$3:$AF$303,MATCH(C70,Рабочий!$AE$3:$AE$303,0)),"")</f>
        <v/>
      </c>
      <c r="F70" s="143"/>
      <c r="G70" s="143"/>
      <c r="H70" s="143"/>
      <c r="I70" s="143"/>
      <c r="J70" s="143"/>
      <c r="K70" s="143"/>
      <c r="L70" s="131"/>
      <c r="M70" s="141" t="str">
        <f t="shared" si="3"/>
        <v/>
      </c>
      <c r="N70" s="144" t="str">
        <f t="shared" si="4"/>
        <v/>
      </c>
      <c r="O70" s="143"/>
      <c r="P70" s="143"/>
      <c r="Q70" s="143"/>
      <c r="R70" s="143"/>
      <c r="S70" s="143"/>
      <c r="T70" s="143"/>
      <c r="U70" s="131"/>
    </row>
    <row r="71" spans="1:21" x14ac:dyDescent="0.2">
      <c r="A71" s="131"/>
      <c r="B71">
        <f>IF(C71&lt;=Рабочий!AE$1,INDEX(Рабочий!$Z$3:$Z$303,MATCH(C71,Рабочий!$AE$3:$AE$303,0)),0)</f>
        <v>0</v>
      </c>
      <c r="C71">
        <f t="shared" si="5"/>
        <v>65</v>
      </c>
      <c r="D71" s="141" t="str">
        <f>IF(C71&lt;=Рабочий!AE$1,INDEX(Рабочий!$AA$3:$AA$303,MATCH(C71,Рабочий!$AE$3:$AE$303,0)),"")</f>
        <v/>
      </c>
      <c r="E71" s="142" t="str">
        <f>IF(D71&lt;&gt;"",INDEX(Рабочий!$AF$3:$AF$303,MATCH(C71,Рабочий!$AE$3:$AE$303,0)),"")</f>
        <v/>
      </c>
      <c r="F71" s="143"/>
      <c r="G71" s="143"/>
      <c r="H71" s="143"/>
      <c r="I71" s="143"/>
      <c r="J71" s="143"/>
      <c r="K71" s="143"/>
      <c r="L71" s="131"/>
      <c r="M71" s="141" t="str">
        <f t="shared" ref="M71:M102" si="6">D71</f>
        <v/>
      </c>
      <c r="N71" s="144" t="str">
        <f t="shared" ref="N71:N102" si="7">E71</f>
        <v/>
      </c>
      <c r="O71" s="143"/>
      <c r="P71" s="143"/>
      <c r="Q71" s="143"/>
      <c r="R71" s="143"/>
      <c r="S71" s="143"/>
      <c r="T71" s="143"/>
      <c r="U71" s="131"/>
    </row>
    <row r="72" spans="1:21" x14ac:dyDescent="0.2">
      <c r="A72" s="131"/>
      <c r="B72">
        <f>IF(C72&lt;=Рабочий!AE$1,INDEX(Рабочий!$Z$3:$Z$303,MATCH(C72,Рабочий!$AE$3:$AE$303,0)),0)</f>
        <v>0</v>
      </c>
      <c r="C72">
        <f t="shared" ref="C72:C103" si="8">C71+1</f>
        <v>66</v>
      </c>
      <c r="D72" s="141" t="str">
        <f>IF(C72&lt;=Рабочий!AE$1,INDEX(Рабочий!$AA$3:$AA$303,MATCH(C72,Рабочий!$AE$3:$AE$303,0)),"")</f>
        <v/>
      </c>
      <c r="E72" s="142" t="str">
        <f>IF(D72&lt;&gt;"",INDEX(Рабочий!$AF$3:$AF$303,MATCH(C72,Рабочий!$AE$3:$AE$303,0)),"")</f>
        <v/>
      </c>
      <c r="F72" s="143"/>
      <c r="G72" s="143"/>
      <c r="H72" s="143"/>
      <c r="I72" s="143"/>
      <c r="J72" s="143"/>
      <c r="K72" s="143"/>
      <c r="L72" s="131"/>
      <c r="M72" s="141" t="str">
        <f t="shared" si="6"/>
        <v/>
      </c>
      <c r="N72" s="144" t="str">
        <f t="shared" si="7"/>
        <v/>
      </c>
      <c r="O72" s="143"/>
      <c r="P72" s="143"/>
      <c r="Q72" s="143"/>
      <c r="R72" s="143"/>
      <c r="S72" s="143"/>
      <c r="T72" s="143"/>
      <c r="U72" s="131"/>
    </row>
    <row r="73" spans="1:21" x14ac:dyDescent="0.2">
      <c r="A73" s="131"/>
      <c r="B73">
        <f>IF(C73&lt;=Рабочий!AE$1,INDEX(Рабочий!$Z$3:$Z$303,MATCH(C73,Рабочий!$AE$3:$AE$303,0)),0)</f>
        <v>0</v>
      </c>
      <c r="C73">
        <f t="shared" si="8"/>
        <v>67</v>
      </c>
      <c r="D73" s="141" t="str">
        <f>IF(C73&lt;=Рабочий!AE$1,INDEX(Рабочий!$AA$3:$AA$303,MATCH(C73,Рабочий!$AE$3:$AE$303,0)),"")</f>
        <v/>
      </c>
      <c r="E73" s="142" t="str">
        <f>IF(D73&lt;&gt;"",INDEX(Рабочий!$AF$3:$AF$303,MATCH(C73,Рабочий!$AE$3:$AE$303,0)),"")</f>
        <v/>
      </c>
      <c r="F73" s="143"/>
      <c r="G73" s="143"/>
      <c r="H73" s="143"/>
      <c r="I73" s="143"/>
      <c r="J73" s="143"/>
      <c r="K73" s="143"/>
      <c r="L73" s="131"/>
      <c r="M73" s="141" t="str">
        <f t="shared" si="6"/>
        <v/>
      </c>
      <c r="N73" s="144" t="str">
        <f t="shared" si="7"/>
        <v/>
      </c>
      <c r="O73" s="143"/>
      <c r="P73" s="143"/>
      <c r="Q73" s="143"/>
      <c r="R73" s="143"/>
      <c r="S73" s="143"/>
      <c r="T73" s="143"/>
      <c r="U73" s="131"/>
    </row>
    <row r="74" spans="1:21" x14ac:dyDescent="0.2">
      <c r="A74" s="131"/>
      <c r="B74">
        <f>IF(C74&lt;=Рабочий!AE$1,INDEX(Рабочий!$Z$3:$Z$303,MATCH(C74,Рабочий!$AE$3:$AE$303,0)),0)</f>
        <v>0</v>
      </c>
      <c r="C74">
        <f t="shared" si="8"/>
        <v>68</v>
      </c>
      <c r="D74" s="141" t="str">
        <f>IF(C74&lt;=Рабочий!AE$1,INDEX(Рабочий!$AA$3:$AA$303,MATCH(C74,Рабочий!$AE$3:$AE$303,0)),"")</f>
        <v/>
      </c>
      <c r="E74" s="142" t="str">
        <f>IF(D74&lt;&gt;"",INDEX(Рабочий!$AF$3:$AF$303,MATCH(C74,Рабочий!$AE$3:$AE$303,0)),"")</f>
        <v/>
      </c>
      <c r="F74" s="143"/>
      <c r="G74" s="143"/>
      <c r="H74" s="143"/>
      <c r="I74" s="143"/>
      <c r="J74" s="143"/>
      <c r="K74" s="143"/>
      <c r="L74" s="131"/>
      <c r="M74" s="141" t="str">
        <f t="shared" si="6"/>
        <v/>
      </c>
      <c r="N74" s="144" t="str">
        <f t="shared" si="7"/>
        <v/>
      </c>
      <c r="O74" s="143"/>
      <c r="P74" s="143"/>
      <c r="Q74" s="143"/>
      <c r="R74" s="143"/>
      <c r="S74" s="143"/>
      <c r="T74" s="143"/>
      <c r="U74" s="131"/>
    </row>
    <row r="75" spans="1:21" x14ac:dyDescent="0.2">
      <c r="A75" s="131"/>
      <c r="B75">
        <f>IF(C75&lt;=Рабочий!AE$1,INDEX(Рабочий!$Z$3:$Z$303,MATCH(C75,Рабочий!$AE$3:$AE$303,0)),0)</f>
        <v>0</v>
      </c>
      <c r="C75">
        <f t="shared" si="8"/>
        <v>69</v>
      </c>
      <c r="D75" s="141" t="str">
        <f>IF(C75&lt;=Рабочий!AE$1,INDEX(Рабочий!$AA$3:$AA$303,MATCH(C75,Рабочий!$AE$3:$AE$303,0)),"")</f>
        <v/>
      </c>
      <c r="E75" s="142" t="str">
        <f>IF(D75&lt;&gt;"",INDEX(Рабочий!$AF$3:$AF$303,MATCH(C75,Рабочий!$AE$3:$AE$303,0)),"")</f>
        <v/>
      </c>
      <c r="F75" s="143"/>
      <c r="G75" s="143"/>
      <c r="H75" s="143"/>
      <c r="I75" s="143"/>
      <c r="J75" s="143"/>
      <c r="K75" s="143"/>
      <c r="L75" s="131"/>
      <c r="M75" s="141" t="str">
        <f t="shared" si="6"/>
        <v/>
      </c>
      <c r="N75" s="144" t="str">
        <f t="shared" si="7"/>
        <v/>
      </c>
      <c r="O75" s="143"/>
      <c r="P75" s="143"/>
      <c r="Q75" s="143"/>
      <c r="R75" s="143"/>
      <c r="S75" s="143"/>
      <c r="T75" s="143"/>
      <c r="U75" s="131"/>
    </row>
    <row r="76" spans="1:21" x14ac:dyDescent="0.2">
      <c r="A76" s="131"/>
      <c r="B76">
        <f>IF(C76&lt;=Рабочий!AE$1,INDEX(Рабочий!$Z$3:$Z$303,MATCH(C76,Рабочий!$AE$3:$AE$303,0)),0)</f>
        <v>0</v>
      </c>
      <c r="C76">
        <f t="shared" si="8"/>
        <v>70</v>
      </c>
      <c r="D76" s="141" t="str">
        <f>IF(C76&lt;=Рабочий!AE$1,INDEX(Рабочий!$AA$3:$AA$303,MATCH(C76,Рабочий!$AE$3:$AE$303,0)),"")</f>
        <v/>
      </c>
      <c r="E76" s="142" t="str">
        <f>IF(D76&lt;&gt;"",INDEX(Рабочий!$AF$3:$AF$303,MATCH(C76,Рабочий!$AE$3:$AE$303,0)),"")</f>
        <v/>
      </c>
      <c r="F76" s="143"/>
      <c r="G76" s="143"/>
      <c r="H76" s="143"/>
      <c r="I76" s="143"/>
      <c r="J76" s="143"/>
      <c r="K76" s="143"/>
      <c r="L76" s="131"/>
      <c r="M76" s="141" t="str">
        <f t="shared" si="6"/>
        <v/>
      </c>
      <c r="N76" s="144" t="str">
        <f t="shared" si="7"/>
        <v/>
      </c>
      <c r="O76" s="143"/>
      <c r="P76" s="143"/>
      <c r="Q76" s="143"/>
      <c r="R76" s="143"/>
      <c r="S76" s="143"/>
      <c r="T76" s="143"/>
      <c r="U76" s="131"/>
    </row>
    <row r="77" spans="1:21" x14ac:dyDescent="0.2">
      <c r="A77" s="131"/>
      <c r="B77">
        <f>IF(C77&lt;=Рабочий!AE$1,INDEX(Рабочий!$Z$3:$Z$303,MATCH(C77,Рабочий!$AE$3:$AE$303,0)),0)</f>
        <v>0</v>
      </c>
      <c r="C77">
        <f t="shared" si="8"/>
        <v>71</v>
      </c>
      <c r="D77" s="141" t="str">
        <f>IF(C77&lt;=Рабочий!AE$1,INDEX(Рабочий!$AA$3:$AA$303,MATCH(C77,Рабочий!$AE$3:$AE$303,0)),"")</f>
        <v/>
      </c>
      <c r="E77" s="142" t="str">
        <f>IF(D77&lt;&gt;"",INDEX(Рабочий!$AF$3:$AF$303,MATCH(C77,Рабочий!$AE$3:$AE$303,0)),"")</f>
        <v/>
      </c>
      <c r="F77" s="143"/>
      <c r="G77" s="143"/>
      <c r="H77" s="143"/>
      <c r="I77" s="143"/>
      <c r="J77" s="143"/>
      <c r="K77" s="143"/>
      <c r="L77" s="131"/>
      <c r="M77" s="141" t="str">
        <f t="shared" si="6"/>
        <v/>
      </c>
      <c r="N77" s="144" t="str">
        <f t="shared" si="7"/>
        <v/>
      </c>
      <c r="O77" s="143"/>
      <c r="P77" s="143"/>
      <c r="Q77" s="143"/>
      <c r="R77" s="143"/>
      <c r="S77" s="143"/>
      <c r="T77" s="143"/>
      <c r="U77" s="131"/>
    </row>
    <row r="78" spans="1:21" x14ac:dyDescent="0.2">
      <c r="A78" s="131"/>
      <c r="B78">
        <f>IF(C78&lt;=Рабочий!AE$1,INDEX(Рабочий!$Z$3:$Z$303,MATCH(C78,Рабочий!$AE$3:$AE$303,0)),0)</f>
        <v>0</v>
      </c>
      <c r="C78">
        <f t="shared" si="8"/>
        <v>72</v>
      </c>
      <c r="D78" s="141" t="str">
        <f>IF(C78&lt;=Рабочий!AE$1,INDEX(Рабочий!$AA$3:$AA$303,MATCH(C78,Рабочий!$AE$3:$AE$303,0)),"")</f>
        <v/>
      </c>
      <c r="E78" s="142" t="str">
        <f>IF(D78&lt;&gt;"",INDEX(Рабочий!$AF$3:$AF$303,MATCH(C78,Рабочий!$AE$3:$AE$303,0)),"")</f>
        <v/>
      </c>
      <c r="F78" s="143"/>
      <c r="G78" s="143"/>
      <c r="H78" s="143"/>
      <c r="I78" s="143"/>
      <c r="J78" s="143"/>
      <c r="K78" s="143"/>
      <c r="L78" s="131"/>
      <c r="M78" s="141" t="str">
        <f t="shared" si="6"/>
        <v/>
      </c>
      <c r="N78" s="144" t="str">
        <f t="shared" si="7"/>
        <v/>
      </c>
      <c r="O78" s="143"/>
      <c r="P78" s="143"/>
      <c r="Q78" s="143"/>
      <c r="R78" s="143"/>
      <c r="S78" s="143"/>
      <c r="T78" s="143"/>
      <c r="U78" s="131"/>
    </row>
    <row r="79" spans="1:21" x14ac:dyDescent="0.2">
      <c r="A79" s="131"/>
      <c r="B79">
        <f>IF(C79&lt;=Рабочий!AE$1,INDEX(Рабочий!$Z$3:$Z$303,MATCH(C79,Рабочий!$AE$3:$AE$303,0)),0)</f>
        <v>0</v>
      </c>
      <c r="C79">
        <f t="shared" si="8"/>
        <v>73</v>
      </c>
      <c r="D79" s="141" t="str">
        <f>IF(C79&lt;=Рабочий!AE$1,INDEX(Рабочий!$AA$3:$AA$303,MATCH(C79,Рабочий!$AE$3:$AE$303,0)),"")</f>
        <v/>
      </c>
      <c r="E79" s="142" t="str">
        <f>IF(D79&lt;&gt;"",INDEX(Рабочий!$AF$3:$AF$303,MATCH(C79,Рабочий!$AE$3:$AE$303,0)),"")</f>
        <v/>
      </c>
      <c r="F79" s="143"/>
      <c r="G79" s="143"/>
      <c r="H79" s="143"/>
      <c r="I79" s="143"/>
      <c r="J79" s="143"/>
      <c r="K79" s="143"/>
      <c r="L79" s="131"/>
      <c r="M79" s="141" t="str">
        <f t="shared" si="6"/>
        <v/>
      </c>
      <c r="N79" s="144" t="str">
        <f t="shared" si="7"/>
        <v/>
      </c>
      <c r="O79" s="143"/>
      <c r="P79" s="143"/>
      <c r="Q79" s="143"/>
      <c r="R79" s="143"/>
      <c r="S79" s="143"/>
      <c r="T79" s="143"/>
      <c r="U79" s="131"/>
    </row>
    <row r="80" spans="1:21" x14ac:dyDescent="0.2">
      <c r="A80" s="131"/>
      <c r="B80">
        <f>IF(C80&lt;=Рабочий!AE$1,INDEX(Рабочий!$Z$3:$Z$303,MATCH(C80,Рабочий!$AE$3:$AE$303,0)),0)</f>
        <v>0</v>
      </c>
      <c r="C80">
        <f t="shared" si="8"/>
        <v>74</v>
      </c>
      <c r="D80" s="141" t="str">
        <f>IF(C80&lt;=Рабочий!AE$1,INDEX(Рабочий!$AA$3:$AA$303,MATCH(C80,Рабочий!$AE$3:$AE$303,0)),"")</f>
        <v/>
      </c>
      <c r="E80" s="142" t="str">
        <f>IF(D80&lt;&gt;"",INDEX(Рабочий!$AF$3:$AF$303,MATCH(C80,Рабочий!$AE$3:$AE$303,0)),"")</f>
        <v/>
      </c>
      <c r="F80" s="143"/>
      <c r="G80" s="143"/>
      <c r="H80" s="143"/>
      <c r="I80" s="143"/>
      <c r="J80" s="143"/>
      <c r="K80" s="143"/>
      <c r="L80" s="131"/>
      <c r="M80" s="141" t="str">
        <f t="shared" si="6"/>
        <v/>
      </c>
      <c r="N80" s="144" t="str">
        <f t="shared" si="7"/>
        <v/>
      </c>
      <c r="O80" s="143"/>
      <c r="P80" s="143"/>
      <c r="Q80" s="143"/>
      <c r="R80" s="143"/>
      <c r="S80" s="143"/>
      <c r="T80" s="143"/>
      <c r="U80" s="131"/>
    </row>
    <row r="81" spans="1:21" x14ac:dyDescent="0.2">
      <c r="A81" s="131"/>
      <c r="B81">
        <f>IF(C81&lt;=Рабочий!AE$1,INDEX(Рабочий!$Z$3:$Z$303,MATCH(C81,Рабочий!$AE$3:$AE$303,0)),0)</f>
        <v>0</v>
      </c>
      <c r="C81">
        <f t="shared" si="8"/>
        <v>75</v>
      </c>
      <c r="D81" s="141" t="str">
        <f>IF(C81&lt;=Рабочий!AE$1,INDEX(Рабочий!$AA$3:$AA$303,MATCH(C81,Рабочий!$AE$3:$AE$303,0)),"")</f>
        <v/>
      </c>
      <c r="E81" s="142" t="str">
        <f>IF(D81&lt;&gt;"",INDEX(Рабочий!$AF$3:$AF$303,MATCH(C81,Рабочий!$AE$3:$AE$303,0)),"")</f>
        <v/>
      </c>
      <c r="F81" s="143"/>
      <c r="G81" s="143"/>
      <c r="H81" s="143"/>
      <c r="I81" s="143"/>
      <c r="J81" s="143"/>
      <c r="K81" s="143"/>
      <c r="L81" s="131"/>
      <c r="M81" s="141" t="str">
        <f t="shared" si="6"/>
        <v/>
      </c>
      <c r="N81" s="144" t="str">
        <f t="shared" si="7"/>
        <v/>
      </c>
      <c r="O81" s="143"/>
      <c r="P81" s="143"/>
      <c r="Q81" s="143"/>
      <c r="R81" s="143"/>
      <c r="S81" s="143"/>
      <c r="T81" s="143"/>
      <c r="U81" s="131"/>
    </row>
    <row r="82" spans="1:21" x14ac:dyDescent="0.2">
      <c r="A82" s="131"/>
      <c r="B82">
        <f>IF(C82&lt;=Рабочий!AE$1,INDEX(Рабочий!$Z$3:$Z$303,MATCH(C82,Рабочий!$AE$3:$AE$303,0)),0)</f>
        <v>0</v>
      </c>
      <c r="C82">
        <f t="shared" si="8"/>
        <v>76</v>
      </c>
      <c r="D82" s="141" t="str">
        <f>IF(C82&lt;=Рабочий!AE$1,INDEX(Рабочий!$AA$3:$AA$303,MATCH(C82,Рабочий!$AE$3:$AE$303,0)),"")</f>
        <v/>
      </c>
      <c r="E82" s="142" t="str">
        <f>IF(D82&lt;&gt;"",INDEX(Рабочий!$AF$3:$AF$303,MATCH(C82,Рабочий!$AE$3:$AE$303,0)),"")</f>
        <v/>
      </c>
      <c r="F82" s="143"/>
      <c r="G82" s="143"/>
      <c r="H82" s="143"/>
      <c r="I82" s="143"/>
      <c r="J82" s="143"/>
      <c r="K82" s="143"/>
      <c r="L82" s="131"/>
      <c r="M82" s="141" t="str">
        <f t="shared" si="6"/>
        <v/>
      </c>
      <c r="N82" s="144" t="str">
        <f t="shared" si="7"/>
        <v/>
      </c>
      <c r="O82" s="143"/>
      <c r="P82" s="143"/>
      <c r="Q82" s="143"/>
      <c r="R82" s="143"/>
      <c r="S82" s="143"/>
      <c r="T82" s="143"/>
      <c r="U82" s="131"/>
    </row>
    <row r="83" spans="1:21" x14ac:dyDescent="0.2">
      <c r="A83" s="131"/>
      <c r="B83">
        <f>IF(C83&lt;=Рабочий!AE$1,INDEX(Рабочий!$Z$3:$Z$303,MATCH(C83,Рабочий!$AE$3:$AE$303,0)),0)</f>
        <v>0</v>
      </c>
      <c r="C83">
        <f t="shared" si="8"/>
        <v>77</v>
      </c>
      <c r="D83" s="141" t="str">
        <f>IF(C83&lt;=Рабочий!AE$1,INDEX(Рабочий!$AA$3:$AA$303,MATCH(C83,Рабочий!$AE$3:$AE$303,0)),"")</f>
        <v/>
      </c>
      <c r="E83" s="142" t="str">
        <f>IF(D83&lt;&gt;"",INDEX(Рабочий!$AF$3:$AF$303,MATCH(C83,Рабочий!$AE$3:$AE$303,0)),"")</f>
        <v/>
      </c>
      <c r="F83" s="143"/>
      <c r="G83" s="143"/>
      <c r="H83" s="143"/>
      <c r="I83" s="143"/>
      <c r="J83" s="143"/>
      <c r="K83" s="143"/>
      <c r="L83" s="131"/>
      <c r="M83" s="141" t="str">
        <f t="shared" si="6"/>
        <v/>
      </c>
      <c r="N83" s="144" t="str">
        <f t="shared" si="7"/>
        <v/>
      </c>
      <c r="O83" s="143"/>
      <c r="P83" s="143"/>
      <c r="Q83" s="143"/>
      <c r="R83" s="143"/>
      <c r="S83" s="143"/>
      <c r="T83" s="143"/>
      <c r="U83" s="131"/>
    </row>
    <row r="84" spans="1:21" x14ac:dyDescent="0.2">
      <c r="A84" s="131"/>
      <c r="B84">
        <f>IF(C84&lt;=Рабочий!AE$1,INDEX(Рабочий!$Z$3:$Z$303,MATCH(C84,Рабочий!$AE$3:$AE$303,0)),0)</f>
        <v>0</v>
      </c>
      <c r="C84">
        <f t="shared" si="8"/>
        <v>78</v>
      </c>
      <c r="D84" s="141" t="str">
        <f>IF(C84&lt;=Рабочий!AE$1,INDEX(Рабочий!$AA$3:$AA$303,MATCH(C84,Рабочий!$AE$3:$AE$303,0)),"")</f>
        <v/>
      </c>
      <c r="E84" s="142" t="str">
        <f>IF(D84&lt;&gt;"",INDEX(Рабочий!$AF$3:$AF$303,MATCH(C84,Рабочий!$AE$3:$AE$303,0)),"")</f>
        <v/>
      </c>
      <c r="F84" s="143"/>
      <c r="G84" s="143"/>
      <c r="H84" s="143"/>
      <c r="I84" s="143"/>
      <c r="J84" s="143"/>
      <c r="K84" s="143"/>
      <c r="L84" s="131"/>
      <c r="M84" s="141" t="str">
        <f t="shared" si="6"/>
        <v/>
      </c>
      <c r="N84" s="144" t="str">
        <f t="shared" si="7"/>
        <v/>
      </c>
      <c r="O84" s="143"/>
      <c r="P84" s="143"/>
      <c r="Q84" s="143"/>
      <c r="R84" s="143"/>
      <c r="S84" s="143"/>
      <c r="T84" s="143"/>
      <c r="U84" s="131"/>
    </row>
    <row r="85" spans="1:21" x14ac:dyDescent="0.2">
      <c r="A85" s="131"/>
      <c r="B85">
        <f>IF(C85&lt;=Рабочий!AE$1,INDEX(Рабочий!$Z$3:$Z$303,MATCH(C85,Рабочий!$AE$3:$AE$303,0)),0)</f>
        <v>0</v>
      </c>
      <c r="C85">
        <f t="shared" si="8"/>
        <v>79</v>
      </c>
      <c r="D85" s="141" t="str">
        <f>IF(C85&lt;=Рабочий!AE$1,INDEX(Рабочий!$AA$3:$AA$303,MATCH(C85,Рабочий!$AE$3:$AE$303,0)),"")</f>
        <v/>
      </c>
      <c r="E85" s="142" t="str">
        <f>IF(D85&lt;&gt;"",INDEX(Рабочий!$AF$3:$AF$303,MATCH(C85,Рабочий!$AE$3:$AE$303,0)),"")</f>
        <v/>
      </c>
      <c r="F85" s="143"/>
      <c r="G85" s="143"/>
      <c r="H85" s="143"/>
      <c r="I85" s="143"/>
      <c r="J85" s="143"/>
      <c r="K85" s="143"/>
      <c r="L85" s="131"/>
      <c r="M85" s="141" t="str">
        <f t="shared" si="6"/>
        <v/>
      </c>
      <c r="N85" s="144" t="str">
        <f t="shared" si="7"/>
        <v/>
      </c>
      <c r="O85" s="143"/>
      <c r="P85" s="143"/>
      <c r="Q85" s="143"/>
      <c r="R85" s="143"/>
      <c r="S85" s="143"/>
      <c r="T85" s="143"/>
      <c r="U85" s="131"/>
    </row>
    <row r="86" spans="1:21" x14ac:dyDescent="0.2">
      <c r="A86" s="131"/>
      <c r="B86">
        <f>IF(C86&lt;=Рабочий!AE$1,INDEX(Рабочий!$Z$3:$Z$303,MATCH(C86,Рабочий!$AE$3:$AE$303,0)),0)</f>
        <v>0</v>
      </c>
      <c r="C86">
        <f t="shared" si="8"/>
        <v>80</v>
      </c>
      <c r="D86" s="141" t="str">
        <f>IF(C86&lt;=Рабочий!AE$1,INDEX(Рабочий!$AA$3:$AA$303,MATCH(C86,Рабочий!$AE$3:$AE$303,0)),"")</f>
        <v/>
      </c>
      <c r="E86" s="142" t="str">
        <f>IF(D86&lt;&gt;"",INDEX(Рабочий!$AF$3:$AF$303,MATCH(C86,Рабочий!$AE$3:$AE$303,0)),"")</f>
        <v/>
      </c>
      <c r="F86" s="143"/>
      <c r="G86" s="143"/>
      <c r="H86" s="143"/>
      <c r="I86" s="143"/>
      <c r="J86" s="143"/>
      <c r="K86" s="143"/>
      <c r="L86" s="131"/>
      <c r="M86" s="141" t="str">
        <f t="shared" si="6"/>
        <v/>
      </c>
      <c r="N86" s="144" t="str">
        <f t="shared" si="7"/>
        <v/>
      </c>
      <c r="O86" s="143"/>
      <c r="P86" s="143"/>
      <c r="Q86" s="143"/>
      <c r="R86" s="143"/>
      <c r="S86" s="143"/>
      <c r="T86" s="143"/>
      <c r="U86" s="131"/>
    </row>
    <row r="87" spans="1:21" x14ac:dyDescent="0.2">
      <c r="A87" s="131"/>
      <c r="B87">
        <f>IF(C87&lt;=Рабочий!AE$1,INDEX(Рабочий!$Z$3:$Z$303,MATCH(C87,Рабочий!$AE$3:$AE$303,0)),0)</f>
        <v>0</v>
      </c>
      <c r="C87">
        <f t="shared" si="8"/>
        <v>81</v>
      </c>
      <c r="D87" s="141" t="str">
        <f>IF(C87&lt;=Рабочий!AE$1,INDEX(Рабочий!$AA$3:$AA$303,MATCH(C87,Рабочий!$AE$3:$AE$303,0)),"")</f>
        <v/>
      </c>
      <c r="E87" s="142" t="str">
        <f>IF(D87&lt;&gt;"",INDEX(Рабочий!$AF$3:$AF$303,MATCH(C87,Рабочий!$AE$3:$AE$303,0)),"")</f>
        <v/>
      </c>
      <c r="F87" s="143"/>
      <c r="G87" s="143"/>
      <c r="H87" s="143"/>
      <c r="I87" s="143"/>
      <c r="J87" s="143"/>
      <c r="K87" s="143"/>
      <c r="L87" s="131"/>
      <c r="M87" s="141" t="str">
        <f t="shared" si="6"/>
        <v/>
      </c>
      <c r="N87" s="144" t="str">
        <f t="shared" si="7"/>
        <v/>
      </c>
      <c r="O87" s="143"/>
      <c r="P87" s="143"/>
      <c r="Q87" s="143"/>
      <c r="R87" s="143"/>
      <c r="S87" s="143"/>
      <c r="T87" s="143"/>
      <c r="U87" s="131"/>
    </row>
    <row r="88" spans="1:21" x14ac:dyDescent="0.2">
      <c r="A88" s="131"/>
      <c r="B88">
        <f>IF(C88&lt;=Рабочий!AE$1,INDEX(Рабочий!$Z$3:$Z$303,MATCH(C88,Рабочий!$AE$3:$AE$303,0)),0)</f>
        <v>0</v>
      </c>
      <c r="C88">
        <f t="shared" si="8"/>
        <v>82</v>
      </c>
      <c r="D88" s="141" t="str">
        <f>IF(C88&lt;=Рабочий!AE$1,INDEX(Рабочий!$AA$3:$AA$303,MATCH(C88,Рабочий!$AE$3:$AE$303,0)),"")</f>
        <v/>
      </c>
      <c r="E88" s="142" t="str">
        <f>IF(D88&lt;&gt;"",INDEX(Рабочий!$AF$3:$AF$303,MATCH(C88,Рабочий!$AE$3:$AE$303,0)),"")</f>
        <v/>
      </c>
      <c r="F88" s="143"/>
      <c r="G88" s="143"/>
      <c r="H88" s="143"/>
      <c r="I88" s="143"/>
      <c r="J88" s="143"/>
      <c r="K88" s="143"/>
      <c r="L88" s="131"/>
      <c r="M88" s="141" t="str">
        <f t="shared" si="6"/>
        <v/>
      </c>
      <c r="N88" s="144" t="str">
        <f t="shared" si="7"/>
        <v/>
      </c>
      <c r="O88" s="143"/>
      <c r="P88" s="143"/>
      <c r="Q88" s="143"/>
      <c r="R88" s="143"/>
      <c r="S88" s="143"/>
      <c r="T88" s="143"/>
      <c r="U88" s="131"/>
    </row>
    <row r="89" spans="1:21" x14ac:dyDescent="0.2">
      <c r="A89" s="131"/>
      <c r="B89">
        <f>IF(C89&lt;=Рабочий!AE$1,INDEX(Рабочий!$Z$3:$Z$303,MATCH(C89,Рабочий!$AE$3:$AE$303,0)),0)</f>
        <v>0</v>
      </c>
      <c r="C89">
        <f t="shared" si="8"/>
        <v>83</v>
      </c>
      <c r="D89" s="141" t="str">
        <f>IF(C89&lt;=Рабочий!AE$1,INDEX(Рабочий!$AA$3:$AA$303,MATCH(C89,Рабочий!$AE$3:$AE$303,0)),"")</f>
        <v/>
      </c>
      <c r="E89" s="142" t="str">
        <f>IF(D89&lt;&gt;"",INDEX(Рабочий!$AF$3:$AF$303,MATCH(C89,Рабочий!$AE$3:$AE$303,0)),"")</f>
        <v/>
      </c>
      <c r="F89" s="143"/>
      <c r="G89" s="143"/>
      <c r="H89" s="143"/>
      <c r="I89" s="143"/>
      <c r="J89" s="143"/>
      <c r="K89" s="143"/>
      <c r="L89" s="131"/>
      <c r="M89" s="141" t="str">
        <f t="shared" si="6"/>
        <v/>
      </c>
      <c r="N89" s="144" t="str">
        <f t="shared" si="7"/>
        <v/>
      </c>
      <c r="O89" s="143"/>
      <c r="P89" s="143"/>
      <c r="Q89" s="143"/>
      <c r="R89" s="143"/>
      <c r="S89" s="143"/>
      <c r="T89" s="143"/>
      <c r="U89" s="131"/>
    </row>
    <row r="90" spans="1:21" x14ac:dyDescent="0.2">
      <c r="A90" s="131"/>
      <c r="B90">
        <f>IF(C90&lt;=Рабочий!AE$1,INDEX(Рабочий!$Z$3:$Z$303,MATCH(C90,Рабочий!$AE$3:$AE$303,0)),0)</f>
        <v>0</v>
      </c>
      <c r="C90">
        <f t="shared" si="8"/>
        <v>84</v>
      </c>
      <c r="D90" s="141" t="str">
        <f>IF(C90&lt;=Рабочий!AE$1,INDEX(Рабочий!$AA$3:$AA$303,MATCH(C90,Рабочий!$AE$3:$AE$303,0)),"")</f>
        <v/>
      </c>
      <c r="E90" s="142" t="str">
        <f>IF(D90&lt;&gt;"",INDEX(Рабочий!$AF$3:$AF$303,MATCH(C90,Рабочий!$AE$3:$AE$303,0)),"")</f>
        <v/>
      </c>
      <c r="F90" s="143"/>
      <c r="G90" s="143"/>
      <c r="H90" s="143"/>
      <c r="I90" s="143"/>
      <c r="J90" s="143"/>
      <c r="K90" s="143"/>
      <c r="L90" s="131"/>
      <c r="M90" s="141" t="str">
        <f t="shared" si="6"/>
        <v/>
      </c>
      <c r="N90" s="144" t="str">
        <f t="shared" si="7"/>
        <v/>
      </c>
      <c r="O90" s="143"/>
      <c r="P90" s="143"/>
      <c r="Q90" s="143"/>
      <c r="R90" s="143"/>
      <c r="S90" s="143"/>
      <c r="T90" s="143"/>
      <c r="U90" s="131"/>
    </row>
    <row r="91" spans="1:21" x14ac:dyDescent="0.2">
      <c r="A91" s="131"/>
      <c r="B91">
        <f>IF(C91&lt;=Рабочий!AE$1,INDEX(Рабочий!$Z$3:$Z$303,MATCH(C91,Рабочий!$AE$3:$AE$303,0)),0)</f>
        <v>0</v>
      </c>
      <c r="C91">
        <f t="shared" si="8"/>
        <v>85</v>
      </c>
      <c r="D91" s="141" t="str">
        <f>IF(C91&lt;=Рабочий!AE$1,INDEX(Рабочий!$AA$3:$AA$303,MATCH(C91,Рабочий!$AE$3:$AE$303,0)),"")</f>
        <v/>
      </c>
      <c r="E91" s="142" t="str">
        <f>IF(D91&lt;&gt;"",INDEX(Рабочий!$AF$3:$AF$303,MATCH(C91,Рабочий!$AE$3:$AE$303,0)),"")</f>
        <v/>
      </c>
      <c r="F91" s="143"/>
      <c r="G91" s="143"/>
      <c r="H91" s="143"/>
      <c r="I91" s="143"/>
      <c r="J91" s="143"/>
      <c r="K91" s="143"/>
      <c r="L91" s="131"/>
      <c r="M91" s="141" t="str">
        <f t="shared" si="6"/>
        <v/>
      </c>
      <c r="N91" s="144" t="str">
        <f t="shared" si="7"/>
        <v/>
      </c>
      <c r="O91" s="143"/>
      <c r="P91" s="143"/>
      <c r="Q91" s="143"/>
      <c r="R91" s="143"/>
      <c r="S91" s="143"/>
      <c r="T91" s="143"/>
      <c r="U91" s="131"/>
    </row>
    <row r="92" spans="1:21" x14ac:dyDescent="0.2">
      <c r="A92" s="131"/>
      <c r="B92">
        <f>IF(C92&lt;=Рабочий!AE$1,INDEX(Рабочий!$Z$3:$Z$303,MATCH(C92,Рабочий!$AE$3:$AE$303,0)),0)</f>
        <v>0</v>
      </c>
      <c r="C92">
        <f t="shared" si="8"/>
        <v>86</v>
      </c>
      <c r="D92" s="141" t="str">
        <f>IF(C92&lt;=Рабочий!AE$1,INDEX(Рабочий!$AA$3:$AA$303,MATCH(C92,Рабочий!$AE$3:$AE$303,0)),"")</f>
        <v/>
      </c>
      <c r="E92" s="142" t="str">
        <f>IF(D92&lt;&gt;"",INDEX(Рабочий!$AF$3:$AF$303,MATCH(C92,Рабочий!$AE$3:$AE$303,0)),"")</f>
        <v/>
      </c>
      <c r="F92" s="143"/>
      <c r="G92" s="143"/>
      <c r="H92" s="143"/>
      <c r="I92" s="143"/>
      <c r="J92" s="143"/>
      <c r="K92" s="143"/>
      <c r="L92" s="131"/>
      <c r="M92" s="141" t="str">
        <f t="shared" si="6"/>
        <v/>
      </c>
      <c r="N92" s="144" t="str">
        <f t="shared" si="7"/>
        <v/>
      </c>
      <c r="O92" s="143"/>
      <c r="P92" s="143"/>
      <c r="Q92" s="143"/>
      <c r="R92" s="143"/>
      <c r="S92" s="143"/>
      <c r="T92" s="143"/>
      <c r="U92" s="131"/>
    </row>
    <row r="93" spans="1:21" x14ac:dyDescent="0.2">
      <c r="A93" s="131"/>
      <c r="B93">
        <f>IF(C93&lt;=Рабочий!AE$1,INDEX(Рабочий!$Z$3:$Z$303,MATCH(C93,Рабочий!$AE$3:$AE$303,0)),0)</f>
        <v>0</v>
      </c>
      <c r="C93">
        <f t="shared" si="8"/>
        <v>87</v>
      </c>
      <c r="D93" s="141" t="str">
        <f>IF(C93&lt;=Рабочий!AE$1,INDEX(Рабочий!$AA$3:$AA$303,MATCH(C93,Рабочий!$AE$3:$AE$303,0)),"")</f>
        <v/>
      </c>
      <c r="E93" s="142" t="str">
        <f>IF(D93&lt;&gt;"",INDEX(Рабочий!$AF$3:$AF$303,MATCH(C93,Рабочий!$AE$3:$AE$303,0)),"")</f>
        <v/>
      </c>
      <c r="F93" s="143"/>
      <c r="G93" s="143"/>
      <c r="H93" s="143"/>
      <c r="I93" s="143"/>
      <c r="J93" s="143"/>
      <c r="K93" s="143"/>
      <c r="L93" s="131"/>
      <c r="M93" s="141" t="str">
        <f t="shared" si="6"/>
        <v/>
      </c>
      <c r="N93" s="144" t="str">
        <f t="shared" si="7"/>
        <v/>
      </c>
      <c r="O93" s="143"/>
      <c r="P93" s="143"/>
      <c r="Q93" s="143"/>
      <c r="R93" s="143"/>
      <c r="S93" s="143"/>
      <c r="T93" s="143"/>
      <c r="U93" s="131"/>
    </row>
    <row r="94" spans="1:21" x14ac:dyDescent="0.2">
      <c r="A94" s="131"/>
      <c r="B94">
        <f>IF(C94&lt;=Рабочий!AE$1,INDEX(Рабочий!$Z$3:$Z$303,MATCH(C94,Рабочий!$AE$3:$AE$303,0)),0)</f>
        <v>0</v>
      </c>
      <c r="C94">
        <f t="shared" si="8"/>
        <v>88</v>
      </c>
      <c r="D94" s="141" t="str">
        <f>IF(C94&lt;=Рабочий!AE$1,INDEX(Рабочий!$AA$3:$AA$303,MATCH(C94,Рабочий!$AE$3:$AE$303,0)),"")</f>
        <v/>
      </c>
      <c r="E94" s="142" t="str">
        <f>IF(D94&lt;&gt;"",INDEX(Рабочий!$AF$3:$AF$303,MATCH(C94,Рабочий!$AE$3:$AE$303,0)),"")</f>
        <v/>
      </c>
      <c r="F94" s="143"/>
      <c r="G94" s="143"/>
      <c r="H94" s="143"/>
      <c r="I94" s="143"/>
      <c r="J94" s="143"/>
      <c r="K94" s="143"/>
      <c r="L94" s="131"/>
      <c r="M94" s="141" t="str">
        <f t="shared" si="6"/>
        <v/>
      </c>
      <c r="N94" s="144" t="str">
        <f t="shared" si="7"/>
        <v/>
      </c>
      <c r="O94" s="143"/>
      <c r="P94" s="143"/>
      <c r="Q94" s="143"/>
      <c r="R94" s="143"/>
      <c r="S94" s="143"/>
      <c r="T94" s="143"/>
      <c r="U94" s="131"/>
    </row>
    <row r="95" spans="1:21" x14ac:dyDescent="0.2">
      <c r="A95" s="131"/>
      <c r="B95">
        <f>IF(C95&lt;=Рабочий!AE$1,INDEX(Рабочий!$Z$3:$Z$303,MATCH(C95,Рабочий!$AE$3:$AE$303,0)),0)</f>
        <v>0</v>
      </c>
      <c r="C95">
        <f t="shared" si="8"/>
        <v>89</v>
      </c>
      <c r="D95" s="141" t="str">
        <f>IF(C95&lt;=Рабочий!AE$1,INDEX(Рабочий!$AA$3:$AA$303,MATCH(C95,Рабочий!$AE$3:$AE$303,0)),"")</f>
        <v/>
      </c>
      <c r="E95" s="142" t="str">
        <f>IF(D95&lt;&gt;"",INDEX(Рабочий!$AF$3:$AF$303,MATCH(C95,Рабочий!$AE$3:$AE$303,0)),"")</f>
        <v/>
      </c>
      <c r="F95" s="143"/>
      <c r="G95" s="143"/>
      <c r="H95" s="143"/>
      <c r="I95" s="143"/>
      <c r="J95" s="143"/>
      <c r="K95" s="143"/>
      <c r="L95" s="131"/>
      <c r="M95" s="141" t="str">
        <f t="shared" si="6"/>
        <v/>
      </c>
      <c r="N95" s="144" t="str">
        <f t="shared" si="7"/>
        <v/>
      </c>
      <c r="O95" s="143"/>
      <c r="P95" s="143"/>
      <c r="Q95" s="143"/>
      <c r="R95" s="143"/>
      <c r="S95" s="143"/>
      <c r="T95" s="143"/>
      <c r="U95" s="131"/>
    </row>
    <row r="96" spans="1:21" x14ac:dyDescent="0.2">
      <c r="A96" s="131"/>
      <c r="B96">
        <f>IF(C96&lt;=Рабочий!AE$1,INDEX(Рабочий!$Z$3:$Z$303,MATCH(C96,Рабочий!$AE$3:$AE$303,0)),0)</f>
        <v>0</v>
      </c>
      <c r="C96">
        <f t="shared" si="8"/>
        <v>90</v>
      </c>
      <c r="D96" s="141" t="str">
        <f>IF(C96&lt;=Рабочий!AE$1,INDEX(Рабочий!$AA$3:$AA$303,MATCH(C96,Рабочий!$AE$3:$AE$303,0)),"")</f>
        <v/>
      </c>
      <c r="E96" s="142" t="str">
        <f>IF(D96&lt;&gt;"",INDEX(Рабочий!$AF$3:$AF$303,MATCH(C96,Рабочий!$AE$3:$AE$303,0)),"")</f>
        <v/>
      </c>
      <c r="F96" s="143"/>
      <c r="G96" s="143"/>
      <c r="H96" s="143"/>
      <c r="I96" s="143"/>
      <c r="J96" s="143"/>
      <c r="K96" s="143"/>
      <c r="L96" s="131"/>
      <c r="M96" s="141" t="str">
        <f t="shared" si="6"/>
        <v/>
      </c>
      <c r="N96" s="144" t="str">
        <f t="shared" si="7"/>
        <v/>
      </c>
      <c r="O96" s="143"/>
      <c r="P96" s="143"/>
      <c r="Q96" s="143"/>
      <c r="R96" s="143"/>
      <c r="S96" s="143"/>
      <c r="T96" s="143"/>
      <c r="U96" s="131"/>
    </row>
    <row r="97" spans="1:21" x14ac:dyDescent="0.2">
      <c r="A97" s="131"/>
      <c r="B97">
        <f>IF(C97&lt;=Рабочий!AE$1,INDEX(Рабочий!$Z$3:$Z$303,MATCH(C97,Рабочий!$AE$3:$AE$303,0)),0)</f>
        <v>0</v>
      </c>
      <c r="C97">
        <f t="shared" si="8"/>
        <v>91</v>
      </c>
      <c r="D97" s="141" t="str">
        <f>IF(C97&lt;=Рабочий!AE$1,INDEX(Рабочий!$AA$3:$AA$303,MATCH(C97,Рабочий!$AE$3:$AE$303,0)),"")</f>
        <v/>
      </c>
      <c r="E97" s="142" t="str">
        <f>IF(D97&lt;&gt;"",INDEX(Рабочий!$AF$3:$AF$303,MATCH(C97,Рабочий!$AE$3:$AE$303,0)),"")</f>
        <v/>
      </c>
      <c r="F97" s="143"/>
      <c r="G97" s="143"/>
      <c r="H97" s="143"/>
      <c r="I97" s="143"/>
      <c r="J97" s="143"/>
      <c r="K97" s="143"/>
      <c r="L97" s="131"/>
      <c r="M97" s="141" t="str">
        <f t="shared" si="6"/>
        <v/>
      </c>
      <c r="N97" s="144" t="str">
        <f t="shared" si="7"/>
        <v/>
      </c>
      <c r="O97" s="143"/>
      <c r="P97" s="143"/>
      <c r="Q97" s="143"/>
      <c r="R97" s="143"/>
      <c r="S97" s="143"/>
      <c r="T97" s="143"/>
      <c r="U97" s="131"/>
    </row>
    <row r="98" spans="1:21" x14ac:dyDescent="0.2">
      <c r="A98" s="131"/>
      <c r="B98">
        <f>IF(C98&lt;=Рабочий!AE$1,INDEX(Рабочий!$Z$3:$Z$303,MATCH(C98,Рабочий!$AE$3:$AE$303,0)),0)</f>
        <v>0</v>
      </c>
      <c r="C98">
        <f t="shared" si="8"/>
        <v>92</v>
      </c>
      <c r="D98" s="141" t="str">
        <f>IF(C98&lt;=Рабочий!AE$1,INDEX(Рабочий!$AA$3:$AA$303,MATCH(C98,Рабочий!$AE$3:$AE$303,0)),"")</f>
        <v/>
      </c>
      <c r="E98" s="142" t="str">
        <f>IF(D98&lt;&gt;"",INDEX(Рабочий!$AF$3:$AF$303,MATCH(C98,Рабочий!$AE$3:$AE$303,0)),"")</f>
        <v/>
      </c>
      <c r="F98" s="143"/>
      <c r="G98" s="143"/>
      <c r="H98" s="143"/>
      <c r="I98" s="143"/>
      <c r="J98" s="143"/>
      <c r="K98" s="143"/>
      <c r="L98" s="131"/>
      <c r="M98" s="141" t="str">
        <f t="shared" si="6"/>
        <v/>
      </c>
      <c r="N98" s="144" t="str">
        <f t="shared" si="7"/>
        <v/>
      </c>
      <c r="O98" s="143"/>
      <c r="P98" s="143"/>
      <c r="Q98" s="143"/>
      <c r="R98" s="143"/>
      <c r="S98" s="143"/>
      <c r="T98" s="143"/>
      <c r="U98" s="131"/>
    </row>
    <row r="99" spans="1:21" x14ac:dyDescent="0.2">
      <c r="A99" s="131"/>
      <c r="B99">
        <f>IF(C99&lt;=Рабочий!AE$1,INDEX(Рабочий!$Z$3:$Z$303,MATCH(C99,Рабочий!$AE$3:$AE$303,0)),0)</f>
        <v>0</v>
      </c>
      <c r="C99">
        <f t="shared" si="8"/>
        <v>93</v>
      </c>
      <c r="D99" s="141" t="str">
        <f>IF(C99&lt;=Рабочий!AE$1,INDEX(Рабочий!$AA$3:$AA$303,MATCH(C99,Рабочий!$AE$3:$AE$303,0)),"")</f>
        <v/>
      </c>
      <c r="E99" s="142" t="str">
        <f>IF(D99&lt;&gt;"",INDEX(Рабочий!$AF$3:$AF$303,MATCH(C99,Рабочий!$AE$3:$AE$303,0)),"")</f>
        <v/>
      </c>
      <c r="F99" s="143"/>
      <c r="G99" s="143"/>
      <c r="H99" s="143"/>
      <c r="I99" s="143"/>
      <c r="J99" s="143"/>
      <c r="K99" s="143"/>
      <c r="L99" s="131"/>
      <c r="M99" s="141" t="str">
        <f t="shared" si="6"/>
        <v/>
      </c>
      <c r="N99" s="144" t="str">
        <f t="shared" si="7"/>
        <v/>
      </c>
      <c r="O99" s="143"/>
      <c r="P99" s="143"/>
      <c r="Q99" s="143"/>
      <c r="R99" s="143"/>
      <c r="S99" s="143"/>
      <c r="T99" s="143"/>
      <c r="U99" s="131"/>
    </row>
    <row r="100" spans="1:21" x14ac:dyDescent="0.2">
      <c r="A100" s="131"/>
      <c r="B100">
        <f>IF(C100&lt;=Рабочий!AE$1,INDEX(Рабочий!$Z$3:$Z$303,MATCH(C100,Рабочий!$AE$3:$AE$303,0)),0)</f>
        <v>0</v>
      </c>
      <c r="C100">
        <f t="shared" si="8"/>
        <v>94</v>
      </c>
      <c r="D100" s="141" t="str">
        <f>IF(C100&lt;=Рабочий!AE$1,INDEX(Рабочий!$AA$3:$AA$303,MATCH(C100,Рабочий!$AE$3:$AE$303,0)),"")</f>
        <v/>
      </c>
      <c r="E100" s="142" t="str">
        <f>IF(D100&lt;&gt;"",INDEX(Рабочий!$AF$3:$AF$303,MATCH(C100,Рабочий!$AE$3:$AE$303,0)),"")</f>
        <v/>
      </c>
      <c r="F100" s="143"/>
      <c r="G100" s="143"/>
      <c r="H100" s="143"/>
      <c r="I100" s="143"/>
      <c r="J100" s="143"/>
      <c r="K100" s="143"/>
      <c r="L100" s="131"/>
      <c r="M100" s="141" t="str">
        <f t="shared" si="6"/>
        <v/>
      </c>
      <c r="N100" s="144" t="str">
        <f t="shared" si="7"/>
        <v/>
      </c>
      <c r="O100" s="143"/>
      <c r="P100" s="143"/>
      <c r="Q100" s="143"/>
      <c r="R100" s="143"/>
      <c r="S100" s="143"/>
      <c r="T100" s="143"/>
      <c r="U100" s="131"/>
    </row>
    <row r="101" spans="1:21" x14ac:dyDescent="0.2">
      <c r="A101" s="131"/>
      <c r="B101">
        <f>IF(C101&lt;=Рабочий!AE$1,INDEX(Рабочий!$Z$3:$Z$303,MATCH(C101,Рабочий!$AE$3:$AE$303,0)),0)</f>
        <v>0</v>
      </c>
      <c r="C101">
        <f t="shared" si="8"/>
        <v>95</v>
      </c>
      <c r="D101" s="141" t="str">
        <f>IF(C101&lt;=Рабочий!AE$1,INDEX(Рабочий!$AA$3:$AA$303,MATCH(C101,Рабочий!$AE$3:$AE$303,0)),"")</f>
        <v/>
      </c>
      <c r="E101" s="142" t="str">
        <f>IF(D101&lt;&gt;"",INDEX(Рабочий!$AF$3:$AF$303,MATCH(C101,Рабочий!$AE$3:$AE$303,0)),"")</f>
        <v/>
      </c>
      <c r="F101" s="143"/>
      <c r="G101" s="143"/>
      <c r="H101" s="143"/>
      <c r="I101" s="143"/>
      <c r="J101" s="143"/>
      <c r="K101" s="143"/>
      <c r="L101" s="131"/>
      <c r="M101" s="141" t="str">
        <f t="shared" si="6"/>
        <v/>
      </c>
      <c r="N101" s="144" t="str">
        <f t="shared" si="7"/>
        <v/>
      </c>
      <c r="O101" s="143"/>
      <c r="P101" s="143"/>
      <c r="Q101" s="143"/>
      <c r="R101" s="143"/>
      <c r="S101" s="143"/>
      <c r="T101" s="143"/>
      <c r="U101" s="131"/>
    </row>
    <row r="102" spans="1:21" x14ac:dyDescent="0.2">
      <c r="A102" s="131"/>
      <c r="B102">
        <f>IF(C102&lt;=Рабочий!AE$1,INDEX(Рабочий!$Z$3:$Z$303,MATCH(C102,Рабочий!$AE$3:$AE$303,0)),0)</f>
        <v>0</v>
      </c>
      <c r="C102">
        <f t="shared" si="8"/>
        <v>96</v>
      </c>
      <c r="D102" s="141" t="str">
        <f>IF(C102&lt;=Рабочий!AE$1,INDEX(Рабочий!$AA$3:$AA$303,MATCH(C102,Рабочий!$AE$3:$AE$303,0)),"")</f>
        <v/>
      </c>
      <c r="E102" s="142" t="str">
        <f>IF(D102&lt;&gt;"",INDEX(Рабочий!$AF$3:$AF$303,MATCH(C102,Рабочий!$AE$3:$AE$303,0)),"")</f>
        <v/>
      </c>
      <c r="F102" s="143"/>
      <c r="G102" s="143"/>
      <c r="H102" s="143"/>
      <c r="I102" s="143"/>
      <c r="J102" s="143"/>
      <c r="K102" s="143"/>
      <c r="L102" s="131"/>
      <c r="M102" s="141" t="str">
        <f t="shared" si="6"/>
        <v/>
      </c>
      <c r="N102" s="144" t="str">
        <f t="shared" si="7"/>
        <v/>
      </c>
      <c r="O102" s="143"/>
      <c r="P102" s="143"/>
      <c r="Q102" s="143"/>
      <c r="R102" s="143"/>
      <c r="S102" s="143"/>
      <c r="T102" s="143"/>
      <c r="U102" s="131"/>
    </row>
    <row r="103" spans="1:21" x14ac:dyDescent="0.2">
      <c r="A103" s="131"/>
      <c r="B103">
        <f>IF(C103&lt;=Рабочий!AE$1,INDEX(Рабочий!$Z$3:$Z$303,MATCH(C103,Рабочий!$AE$3:$AE$303,0)),0)</f>
        <v>0</v>
      </c>
      <c r="C103">
        <f t="shared" si="8"/>
        <v>97</v>
      </c>
      <c r="D103" s="141" t="str">
        <f>IF(C103&lt;=Рабочий!AE$1,INDEX(Рабочий!$AA$3:$AA$303,MATCH(C103,Рабочий!$AE$3:$AE$303,0)),"")</f>
        <v/>
      </c>
      <c r="E103" s="142" t="str">
        <f>IF(D103&lt;&gt;"",INDEX(Рабочий!$AF$3:$AF$303,MATCH(C103,Рабочий!$AE$3:$AE$303,0)),"")</f>
        <v/>
      </c>
      <c r="F103" s="143"/>
      <c r="G103" s="143"/>
      <c r="H103" s="143"/>
      <c r="I103" s="143"/>
      <c r="J103" s="143"/>
      <c r="K103" s="143"/>
      <c r="L103" s="131"/>
      <c r="M103" s="141" t="str">
        <f t="shared" ref="M103:M134" si="9">D103</f>
        <v/>
      </c>
      <c r="N103" s="144" t="str">
        <f t="shared" ref="N103:N134" si="10">E103</f>
        <v/>
      </c>
      <c r="O103" s="143"/>
      <c r="P103" s="143"/>
      <c r="Q103" s="143"/>
      <c r="R103" s="143"/>
      <c r="S103" s="143"/>
      <c r="T103" s="143"/>
      <c r="U103" s="131"/>
    </row>
    <row r="104" spans="1:21" x14ac:dyDescent="0.2">
      <c r="A104" s="131"/>
      <c r="B104">
        <f>IF(C104&lt;=Рабочий!AE$1,INDEX(Рабочий!$Z$3:$Z$303,MATCH(C104,Рабочий!$AE$3:$AE$303,0)),0)</f>
        <v>0</v>
      </c>
      <c r="C104">
        <f t="shared" ref="C104:C135" si="11">C103+1</f>
        <v>98</v>
      </c>
      <c r="D104" s="141" t="str">
        <f>IF(C104&lt;=Рабочий!AE$1,INDEX(Рабочий!$AA$3:$AA$303,MATCH(C104,Рабочий!$AE$3:$AE$303,0)),"")</f>
        <v/>
      </c>
      <c r="E104" s="142" t="str">
        <f>IF(D104&lt;&gt;"",INDEX(Рабочий!$AF$3:$AF$303,MATCH(C104,Рабочий!$AE$3:$AE$303,0)),"")</f>
        <v/>
      </c>
      <c r="F104" s="143"/>
      <c r="G104" s="143"/>
      <c r="H104" s="143"/>
      <c r="I104" s="143"/>
      <c r="J104" s="143"/>
      <c r="K104" s="143"/>
      <c r="L104" s="131"/>
      <c r="M104" s="141" t="str">
        <f t="shared" si="9"/>
        <v/>
      </c>
      <c r="N104" s="144" t="str">
        <f t="shared" si="10"/>
        <v/>
      </c>
      <c r="O104" s="143"/>
      <c r="P104" s="143"/>
      <c r="Q104" s="143"/>
      <c r="R104" s="143"/>
      <c r="S104" s="143"/>
      <c r="T104" s="143"/>
      <c r="U104" s="131"/>
    </row>
    <row r="105" spans="1:21" x14ac:dyDescent="0.2">
      <c r="A105" s="131"/>
      <c r="B105">
        <f>IF(C105&lt;=Рабочий!AE$1,INDEX(Рабочий!$Z$3:$Z$303,MATCH(C105,Рабочий!$AE$3:$AE$303,0)),0)</f>
        <v>0</v>
      </c>
      <c r="C105">
        <f t="shared" si="11"/>
        <v>99</v>
      </c>
      <c r="D105" s="141" t="str">
        <f>IF(C105&lt;=Рабочий!AE$1,INDEX(Рабочий!$AA$3:$AA$303,MATCH(C105,Рабочий!$AE$3:$AE$303,0)),"")</f>
        <v/>
      </c>
      <c r="E105" s="142" t="str">
        <f>IF(D105&lt;&gt;"",INDEX(Рабочий!$AF$3:$AF$303,MATCH(C105,Рабочий!$AE$3:$AE$303,0)),"")</f>
        <v/>
      </c>
      <c r="F105" s="143"/>
      <c r="G105" s="143"/>
      <c r="H105" s="143"/>
      <c r="I105" s="143"/>
      <c r="J105" s="143"/>
      <c r="K105" s="143"/>
      <c r="L105" s="131"/>
      <c r="M105" s="141" t="str">
        <f t="shared" si="9"/>
        <v/>
      </c>
      <c r="N105" s="144" t="str">
        <f t="shared" si="10"/>
        <v/>
      </c>
      <c r="O105" s="143"/>
      <c r="P105" s="143"/>
      <c r="Q105" s="143"/>
      <c r="R105" s="143"/>
      <c r="S105" s="143"/>
      <c r="T105" s="143"/>
      <c r="U105" s="131"/>
    </row>
    <row r="106" spans="1:21" x14ac:dyDescent="0.2">
      <c r="A106" s="131"/>
      <c r="B106">
        <f>IF(C106&lt;=Рабочий!AE$1,INDEX(Рабочий!$Z$3:$Z$303,MATCH(C106,Рабочий!$AE$3:$AE$303,0)),0)</f>
        <v>0</v>
      </c>
      <c r="C106">
        <f t="shared" si="11"/>
        <v>100</v>
      </c>
      <c r="D106" s="141" t="str">
        <f>IF(C106&lt;=Рабочий!AE$1,INDEX(Рабочий!$AA$3:$AA$303,MATCH(C106,Рабочий!$AE$3:$AE$303,0)),"")</f>
        <v/>
      </c>
      <c r="E106" s="142" t="str">
        <f>IF(D106&lt;&gt;"",INDEX(Рабочий!$AF$3:$AF$303,MATCH(C106,Рабочий!$AE$3:$AE$303,0)),"")</f>
        <v/>
      </c>
      <c r="F106" s="143"/>
      <c r="G106" s="143"/>
      <c r="H106" s="143"/>
      <c r="I106" s="143"/>
      <c r="J106" s="143"/>
      <c r="K106" s="143"/>
      <c r="L106" s="131"/>
      <c r="M106" s="141" t="str">
        <f t="shared" si="9"/>
        <v/>
      </c>
      <c r="N106" s="144" t="str">
        <f t="shared" si="10"/>
        <v/>
      </c>
      <c r="O106" s="143"/>
      <c r="P106" s="143"/>
      <c r="Q106" s="143"/>
      <c r="R106" s="143"/>
      <c r="S106" s="143"/>
      <c r="T106" s="143"/>
      <c r="U106" s="131"/>
    </row>
    <row r="107" spans="1:21" x14ac:dyDescent="0.2">
      <c r="A107" s="131"/>
      <c r="B107">
        <f>IF(C107&lt;=Рабочий!AE$1,INDEX(Рабочий!$Z$3:$Z$303,MATCH(C107,Рабочий!$AE$3:$AE$303,0)),0)</f>
        <v>0</v>
      </c>
      <c r="C107">
        <f t="shared" si="11"/>
        <v>101</v>
      </c>
      <c r="D107" s="141" t="str">
        <f>IF(C107&lt;=Рабочий!AE$1,INDEX(Рабочий!$AA$3:$AA$303,MATCH(C107,Рабочий!$AE$3:$AE$303,0)),"")</f>
        <v/>
      </c>
      <c r="E107" s="142" t="str">
        <f>IF(D107&lt;&gt;"",INDEX(Рабочий!$AF$3:$AF$303,MATCH(C107,Рабочий!$AE$3:$AE$303,0)),"")</f>
        <v/>
      </c>
      <c r="F107" s="143"/>
      <c r="G107" s="143"/>
      <c r="H107" s="143"/>
      <c r="I107" s="143"/>
      <c r="J107" s="143"/>
      <c r="K107" s="143"/>
      <c r="L107" s="131"/>
      <c r="M107" s="141" t="str">
        <f t="shared" si="9"/>
        <v/>
      </c>
      <c r="N107" s="144" t="str">
        <f t="shared" si="10"/>
        <v/>
      </c>
      <c r="O107" s="143"/>
      <c r="P107" s="143"/>
      <c r="Q107" s="143"/>
      <c r="R107" s="143"/>
      <c r="S107" s="143"/>
      <c r="T107" s="143"/>
      <c r="U107" s="131"/>
    </row>
    <row r="108" spans="1:21" x14ac:dyDescent="0.2">
      <c r="A108" s="131"/>
      <c r="B108">
        <f>IF(C108&lt;=Рабочий!AE$1,INDEX(Рабочий!$Z$3:$Z$303,MATCH(C108,Рабочий!$AE$3:$AE$303,0)),0)</f>
        <v>0</v>
      </c>
      <c r="C108">
        <f t="shared" si="11"/>
        <v>102</v>
      </c>
      <c r="D108" s="141" t="str">
        <f>IF(C108&lt;=Рабочий!AE$1,INDEX(Рабочий!$AA$3:$AA$303,MATCH(C108,Рабочий!$AE$3:$AE$303,0)),"")</f>
        <v/>
      </c>
      <c r="E108" s="142" t="str">
        <f>IF(D108&lt;&gt;"",INDEX(Рабочий!$AF$3:$AF$303,MATCH(C108,Рабочий!$AE$3:$AE$303,0)),"")</f>
        <v/>
      </c>
      <c r="F108" s="143"/>
      <c r="G108" s="143"/>
      <c r="H108" s="143"/>
      <c r="I108" s="143"/>
      <c r="J108" s="143"/>
      <c r="K108" s="143"/>
      <c r="L108" s="131"/>
      <c r="M108" s="141" t="str">
        <f t="shared" si="9"/>
        <v/>
      </c>
      <c r="N108" s="144" t="str">
        <f t="shared" si="10"/>
        <v/>
      </c>
      <c r="O108" s="143"/>
      <c r="P108" s="143"/>
      <c r="Q108" s="143"/>
      <c r="R108" s="143"/>
      <c r="S108" s="143"/>
      <c r="T108" s="143"/>
      <c r="U108" s="131"/>
    </row>
    <row r="109" spans="1:21" x14ac:dyDescent="0.2">
      <c r="A109" s="131"/>
      <c r="B109">
        <f>IF(C109&lt;=Рабочий!AE$1,INDEX(Рабочий!$Z$3:$Z$303,MATCH(C109,Рабочий!$AE$3:$AE$303,0)),0)</f>
        <v>0</v>
      </c>
      <c r="C109">
        <f t="shared" si="11"/>
        <v>103</v>
      </c>
      <c r="D109" s="141" t="str">
        <f>IF(C109&lt;=Рабочий!AE$1,INDEX(Рабочий!$AA$3:$AA$303,MATCH(C109,Рабочий!$AE$3:$AE$303,0)),"")</f>
        <v/>
      </c>
      <c r="E109" s="142" t="str">
        <f>IF(D109&lt;&gt;"",INDEX(Рабочий!$AF$3:$AF$303,MATCH(C109,Рабочий!$AE$3:$AE$303,0)),"")</f>
        <v/>
      </c>
      <c r="F109" s="143"/>
      <c r="G109" s="143"/>
      <c r="H109" s="143"/>
      <c r="I109" s="143"/>
      <c r="J109" s="143"/>
      <c r="K109" s="143"/>
      <c r="L109" s="131"/>
      <c r="M109" s="141" t="str">
        <f t="shared" si="9"/>
        <v/>
      </c>
      <c r="N109" s="144" t="str">
        <f t="shared" si="10"/>
        <v/>
      </c>
      <c r="O109" s="143"/>
      <c r="P109" s="143"/>
      <c r="Q109" s="143"/>
      <c r="R109" s="143"/>
      <c r="S109" s="143"/>
      <c r="T109" s="143"/>
      <c r="U109" s="131"/>
    </row>
    <row r="110" spans="1:21" x14ac:dyDescent="0.2">
      <c r="A110" s="131"/>
      <c r="B110">
        <f>IF(C110&lt;=Рабочий!AE$1,INDEX(Рабочий!$Z$3:$Z$303,MATCH(C110,Рабочий!$AE$3:$AE$303,0)),0)</f>
        <v>0</v>
      </c>
      <c r="C110">
        <f t="shared" si="11"/>
        <v>104</v>
      </c>
      <c r="D110" s="141" t="str">
        <f>IF(C110&lt;=Рабочий!AE$1,INDEX(Рабочий!$AA$3:$AA$303,MATCH(C110,Рабочий!$AE$3:$AE$303,0)),"")</f>
        <v/>
      </c>
      <c r="E110" s="142" t="str">
        <f>IF(D110&lt;&gt;"",INDEX(Рабочий!$AF$3:$AF$303,MATCH(C110,Рабочий!$AE$3:$AE$303,0)),"")</f>
        <v/>
      </c>
      <c r="F110" s="143"/>
      <c r="G110" s="143"/>
      <c r="H110" s="143"/>
      <c r="I110" s="143"/>
      <c r="J110" s="143"/>
      <c r="K110" s="143"/>
      <c r="L110" s="131"/>
      <c r="M110" s="141" t="str">
        <f t="shared" si="9"/>
        <v/>
      </c>
      <c r="N110" s="144" t="str">
        <f t="shared" si="10"/>
        <v/>
      </c>
      <c r="O110" s="143"/>
      <c r="P110" s="143"/>
      <c r="Q110" s="143"/>
      <c r="R110" s="143"/>
      <c r="S110" s="143"/>
      <c r="T110" s="143"/>
      <c r="U110" s="131"/>
    </row>
    <row r="111" spans="1:21" x14ac:dyDescent="0.2">
      <c r="A111" s="131"/>
      <c r="B111">
        <f>IF(C111&lt;=Рабочий!AE$1,INDEX(Рабочий!$Z$3:$Z$303,MATCH(C111,Рабочий!$AE$3:$AE$303,0)),0)</f>
        <v>0</v>
      </c>
      <c r="C111">
        <f t="shared" si="11"/>
        <v>105</v>
      </c>
      <c r="D111" s="141" t="str">
        <f>IF(C111&lt;=Рабочий!AE$1,INDEX(Рабочий!$AA$3:$AA$303,MATCH(C111,Рабочий!$AE$3:$AE$303,0)),"")</f>
        <v/>
      </c>
      <c r="E111" s="142" t="str">
        <f>IF(D111&lt;&gt;"",INDEX(Рабочий!$AF$3:$AF$303,MATCH(C111,Рабочий!$AE$3:$AE$303,0)),"")</f>
        <v/>
      </c>
      <c r="F111" s="143"/>
      <c r="G111" s="143"/>
      <c r="H111" s="143"/>
      <c r="I111" s="143"/>
      <c r="J111" s="143"/>
      <c r="K111" s="143"/>
      <c r="L111" s="131"/>
      <c r="M111" s="141" t="str">
        <f t="shared" si="9"/>
        <v/>
      </c>
      <c r="N111" s="144" t="str">
        <f t="shared" si="10"/>
        <v/>
      </c>
      <c r="O111" s="143"/>
      <c r="P111" s="143"/>
      <c r="Q111" s="143"/>
      <c r="R111" s="143"/>
      <c r="S111" s="143"/>
      <c r="T111" s="143"/>
      <c r="U111" s="131"/>
    </row>
    <row r="112" spans="1:21" x14ac:dyDescent="0.2">
      <c r="A112" s="131"/>
      <c r="B112">
        <f>IF(C112&lt;=Рабочий!AE$1,INDEX(Рабочий!$Z$3:$Z$303,MATCH(C112,Рабочий!$AE$3:$AE$303,0)),0)</f>
        <v>0</v>
      </c>
      <c r="C112">
        <f t="shared" si="11"/>
        <v>106</v>
      </c>
      <c r="D112" s="141" t="str">
        <f>IF(C112&lt;=Рабочий!AE$1,INDEX(Рабочий!$AA$3:$AA$303,MATCH(C112,Рабочий!$AE$3:$AE$303,0)),"")</f>
        <v/>
      </c>
      <c r="E112" s="142" t="str">
        <f>IF(D112&lt;&gt;"",INDEX(Рабочий!$AF$3:$AF$303,MATCH(C112,Рабочий!$AE$3:$AE$303,0)),"")</f>
        <v/>
      </c>
      <c r="F112" s="143"/>
      <c r="G112" s="143"/>
      <c r="H112" s="143"/>
      <c r="I112" s="143"/>
      <c r="J112" s="143"/>
      <c r="K112" s="143"/>
      <c r="L112" s="131"/>
      <c r="M112" s="141" t="str">
        <f t="shared" si="9"/>
        <v/>
      </c>
      <c r="N112" s="144" t="str">
        <f t="shared" si="10"/>
        <v/>
      </c>
      <c r="O112" s="143"/>
      <c r="P112" s="143"/>
      <c r="Q112" s="143"/>
      <c r="R112" s="143"/>
      <c r="S112" s="143"/>
      <c r="T112" s="143"/>
      <c r="U112" s="131"/>
    </row>
    <row r="113" spans="1:21" x14ac:dyDescent="0.2">
      <c r="A113" s="131"/>
      <c r="B113">
        <f>IF(C113&lt;=Рабочий!AE$1,INDEX(Рабочий!$Z$3:$Z$303,MATCH(C113,Рабочий!$AE$3:$AE$303,0)),0)</f>
        <v>0</v>
      </c>
      <c r="C113">
        <f t="shared" si="11"/>
        <v>107</v>
      </c>
      <c r="D113" s="141" t="str">
        <f>IF(C113&lt;=Рабочий!AE$1,INDEX(Рабочий!$AA$3:$AA$303,MATCH(C113,Рабочий!$AE$3:$AE$303,0)),"")</f>
        <v/>
      </c>
      <c r="E113" s="142" t="str">
        <f>IF(D113&lt;&gt;"",INDEX(Рабочий!$AF$3:$AF$303,MATCH(C113,Рабочий!$AE$3:$AE$303,0)),"")</f>
        <v/>
      </c>
      <c r="F113" s="143"/>
      <c r="G113" s="143"/>
      <c r="H113" s="143"/>
      <c r="I113" s="143"/>
      <c r="J113" s="143"/>
      <c r="K113" s="143"/>
      <c r="L113" s="131"/>
      <c r="M113" s="141" t="str">
        <f t="shared" si="9"/>
        <v/>
      </c>
      <c r="N113" s="144" t="str">
        <f t="shared" si="10"/>
        <v/>
      </c>
      <c r="O113" s="143"/>
      <c r="P113" s="143"/>
      <c r="Q113" s="143"/>
      <c r="R113" s="143"/>
      <c r="S113" s="143"/>
      <c r="T113" s="143"/>
      <c r="U113" s="131"/>
    </row>
    <row r="114" spans="1:21" x14ac:dyDescent="0.2">
      <c r="A114" s="131"/>
      <c r="B114">
        <f>IF(C114&lt;=Рабочий!AE$1,INDEX(Рабочий!$Z$3:$Z$303,MATCH(C114,Рабочий!$AE$3:$AE$303,0)),0)</f>
        <v>0</v>
      </c>
      <c r="C114">
        <f t="shared" si="11"/>
        <v>108</v>
      </c>
      <c r="D114" s="141" t="str">
        <f>IF(C114&lt;=Рабочий!AE$1,INDEX(Рабочий!$AA$3:$AA$303,MATCH(C114,Рабочий!$AE$3:$AE$303,0)),"")</f>
        <v/>
      </c>
      <c r="E114" s="142" t="str">
        <f>IF(D114&lt;&gt;"",INDEX(Рабочий!$AF$3:$AF$303,MATCH(C114,Рабочий!$AE$3:$AE$303,0)),"")</f>
        <v/>
      </c>
      <c r="F114" s="143"/>
      <c r="G114" s="143"/>
      <c r="H114" s="143"/>
      <c r="I114" s="143"/>
      <c r="J114" s="143"/>
      <c r="K114" s="143"/>
      <c r="L114" s="131"/>
      <c r="M114" s="141" t="str">
        <f t="shared" si="9"/>
        <v/>
      </c>
      <c r="N114" s="144" t="str">
        <f t="shared" si="10"/>
        <v/>
      </c>
      <c r="O114" s="143"/>
      <c r="P114" s="143"/>
      <c r="Q114" s="143"/>
      <c r="R114" s="143"/>
      <c r="S114" s="143"/>
      <c r="T114" s="143"/>
      <c r="U114" s="131"/>
    </row>
    <row r="115" spans="1:21" x14ac:dyDescent="0.2">
      <c r="A115" s="131"/>
      <c r="B115">
        <f>IF(C115&lt;=Рабочий!AE$1,INDEX(Рабочий!$Z$3:$Z$303,MATCH(C115,Рабочий!$AE$3:$AE$303,0)),0)</f>
        <v>0</v>
      </c>
      <c r="C115">
        <f t="shared" si="11"/>
        <v>109</v>
      </c>
      <c r="D115" s="141" t="str">
        <f>IF(C115&lt;=Рабочий!AE$1,INDEX(Рабочий!$AA$3:$AA$303,MATCH(C115,Рабочий!$AE$3:$AE$303,0)),"")</f>
        <v/>
      </c>
      <c r="E115" s="142" t="str">
        <f>IF(D115&lt;&gt;"",INDEX(Рабочий!$AF$3:$AF$303,MATCH(C115,Рабочий!$AE$3:$AE$303,0)),"")</f>
        <v/>
      </c>
      <c r="F115" s="143"/>
      <c r="G115" s="143"/>
      <c r="H115" s="143"/>
      <c r="I115" s="143"/>
      <c r="J115" s="143"/>
      <c r="K115" s="143"/>
      <c r="L115" s="131"/>
      <c r="M115" s="141" t="str">
        <f t="shared" si="9"/>
        <v/>
      </c>
      <c r="N115" s="144" t="str">
        <f t="shared" si="10"/>
        <v/>
      </c>
      <c r="O115" s="143"/>
      <c r="P115" s="143"/>
      <c r="Q115" s="143"/>
      <c r="R115" s="143"/>
      <c r="S115" s="143"/>
      <c r="T115" s="143"/>
      <c r="U115" s="131"/>
    </row>
    <row r="116" spans="1:21" x14ac:dyDescent="0.2">
      <c r="A116" s="131"/>
      <c r="B116">
        <f>IF(C116&lt;=Рабочий!AE$1,INDEX(Рабочий!$Z$3:$Z$303,MATCH(C116,Рабочий!$AE$3:$AE$303,0)),0)</f>
        <v>0</v>
      </c>
      <c r="C116">
        <f t="shared" si="11"/>
        <v>110</v>
      </c>
      <c r="D116" s="141" t="str">
        <f>IF(C116&lt;=Рабочий!AE$1,INDEX(Рабочий!$AA$3:$AA$303,MATCH(C116,Рабочий!$AE$3:$AE$303,0)),"")</f>
        <v/>
      </c>
      <c r="E116" s="142" t="str">
        <f>IF(D116&lt;&gt;"",INDEX(Рабочий!$AF$3:$AF$303,MATCH(C116,Рабочий!$AE$3:$AE$303,0)),"")</f>
        <v/>
      </c>
      <c r="F116" s="143"/>
      <c r="G116" s="143"/>
      <c r="H116" s="143"/>
      <c r="I116" s="143"/>
      <c r="J116" s="143"/>
      <c r="K116" s="143"/>
      <c r="L116" s="131"/>
      <c r="M116" s="141" t="str">
        <f t="shared" si="9"/>
        <v/>
      </c>
      <c r="N116" s="144" t="str">
        <f t="shared" si="10"/>
        <v/>
      </c>
      <c r="O116" s="143"/>
      <c r="P116" s="143"/>
      <c r="Q116" s="143"/>
      <c r="R116" s="143"/>
      <c r="S116" s="143"/>
      <c r="T116" s="143"/>
      <c r="U116" s="131"/>
    </row>
    <row r="117" spans="1:21" x14ac:dyDescent="0.2">
      <c r="A117" s="131"/>
      <c r="B117">
        <f>IF(C117&lt;=Рабочий!AE$1,INDEX(Рабочий!$Z$3:$Z$303,MATCH(C117,Рабочий!$AE$3:$AE$303,0)),0)</f>
        <v>0</v>
      </c>
      <c r="C117">
        <f t="shared" si="11"/>
        <v>111</v>
      </c>
      <c r="D117" s="141" t="str">
        <f>IF(C117&lt;=Рабочий!AE$1,INDEX(Рабочий!$AA$3:$AA$303,MATCH(C117,Рабочий!$AE$3:$AE$303,0)),"")</f>
        <v/>
      </c>
      <c r="E117" s="142" t="str">
        <f>IF(D117&lt;&gt;"",INDEX(Рабочий!$AF$3:$AF$303,MATCH(C117,Рабочий!$AE$3:$AE$303,0)),"")</f>
        <v/>
      </c>
      <c r="F117" s="143"/>
      <c r="G117" s="143"/>
      <c r="H117" s="143"/>
      <c r="I117" s="143"/>
      <c r="J117" s="143"/>
      <c r="K117" s="143"/>
      <c r="L117" s="131"/>
      <c r="M117" s="141" t="str">
        <f t="shared" si="9"/>
        <v/>
      </c>
      <c r="N117" s="144" t="str">
        <f t="shared" si="10"/>
        <v/>
      </c>
      <c r="O117" s="143"/>
      <c r="P117" s="143"/>
      <c r="Q117" s="143"/>
      <c r="R117" s="143"/>
      <c r="S117" s="143"/>
      <c r="T117" s="143"/>
      <c r="U117" s="131"/>
    </row>
    <row r="118" spans="1:21" x14ac:dyDescent="0.2">
      <c r="A118" s="131"/>
      <c r="B118">
        <f>IF(C118&lt;=Рабочий!AE$1,INDEX(Рабочий!$Z$3:$Z$303,MATCH(C118,Рабочий!$AE$3:$AE$303,0)),0)</f>
        <v>0</v>
      </c>
      <c r="C118">
        <f t="shared" si="11"/>
        <v>112</v>
      </c>
      <c r="D118" s="141" t="str">
        <f>IF(C118&lt;=Рабочий!AE$1,INDEX(Рабочий!$AA$3:$AA$303,MATCH(C118,Рабочий!$AE$3:$AE$303,0)),"")</f>
        <v/>
      </c>
      <c r="E118" s="142" t="str">
        <f>IF(D118&lt;&gt;"",INDEX(Рабочий!$AF$3:$AF$303,MATCH(C118,Рабочий!$AE$3:$AE$303,0)),"")</f>
        <v/>
      </c>
      <c r="F118" s="143"/>
      <c r="G118" s="143"/>
      <c r="H118" s="143"/>
      <c r="I118" s="143"/>
      <c r="J118" s="143"/>
      <c r="K118" s="143"/>
      <c r="L118" s="131"/>
      <c r="M118" s="141" t="str">
        <f t="shared" si="9"/>
        <v/>
      </c>
      <c r="N118" s="144" t="str">
        <f t="shared" si="10"/>
        <v/>
      </c>
      <c r="O118" s="143"/>
      <c r="P118" s="143"/>
      <c r="Q118" s="143"/>
      <c r="R118" s="143"/>
      <c r="S118" s="143"/>
      <c r="T118" s="143"/>
      <c r="U118" s="131"/>
    </row>
    <row r="119" spans="1:21" x14ac:dyDescent="0.2">
      <c r="A119" s="131"/>
      <c r="B119">
        <f>IF(C119&lt;=Рабочий!AE$1,INDEX(Рабочий!$Z$3:$Z$303,MATCH(C119,Рабочий!$AE$3:$AE$303,0)),0)</f>
        <v>0</v>
      </c>
      <c r="C119">
        <f t="shared" si="11"/>
        <v>113</v>
      </c>
      <c r="D119" s="141" t="str">
        <f>IF(C119&lt;=Рабочий!AE$1,INDEX(Рабочий!$AA$3:$AA$303,MATCH(C119,Рабочий!$AE$3:$AE$303,0)),"")</f>
        <v/>
      </c>
      <c r="E119" s="142" t="str">
        <f>IF(D119&lt;&gt;"",INDEX(Рабочий!$AF$3:$AF$303,MATCH(C119,Рабочий!$AE$3:$AE$303,0)),"")</f>
        <v/>
      </c>
      <c r="F119" s="143"/>
      <c r="G119" s="143"/>
      <c r="H119" s="143"/>
      <c r="I119" s="143"/>
      <c r="J119" s="143"/>
      <c r="K119" s="143"/>
      <c r="L119" s="131"/>
      <c r="M119" s="141" t="str">
        <f t="shared" si="9"/>
        <v/>
      </c>
      <c r="N119" s="144" t="str">
        <f t="shared" si="10"/>
        <v/>
      </c>
      <c r="O119" s="143"/>
      <c r="P119" s="143"/>
      <c r="Q119" s="143"/>
      <c r="R119" s="143"/>
      <c r="S119" s="143"/>
      <c r="T119" s="143"/>
      <c r="U119" s="131"/>
    </row>
    <row r="120" spans="1:21" x14ac:dyDescent="0.2">
      <c r="A120" s="131"/>
      <c r="B120">
        <f>IF(C120&lt;=Рабочий!AE$1,INDEX(Рабочий!$Z$3:$Z$303,MATCH(C120,Рабочий!$AE$3:$AE$303,0)),0)</f>
        <v>0</v>
      </c>
      <c r="C120">
        <f t="shared" si="11"/>
        <v>114</v>
      </c>
      <c r="D120" s="141" t="str">
        <f>IF(C120&lt;=Рабочий!AE$1,INDEX(Рабочий!$AA$3:$AA$303,MATCH(C120,Рабочий!$AE$3:$AE$303,0)),"")</f>
        <v/>
      </c>
      <c r="E120" s="142" t="str">
        <f>IF(D120&lt;&gt;"",INDEX(Рабочий!$AF$3:$AF$303,MATCH(C120,Рабочий!$AE$3:$AE$303,0)),"")</f>
        <v/>
      </c>
      <c r="F120" s="143"/>
      <c r="G120" s="143"/>
      <c r="H120" s="143"/>
      <c r="I120" s="143"/>
      <c r="J120" s="143"/>
      <c r="K120" s="143"/>
      <c r="L120" s="131"/>
      <c r="M120" s="141" t="str">
        <f t="shared" si="9"/>
        <v/>
      </c>
      <c r="N120" s="144" t="str">
        <f t="shared" si="10"/>
        <v/>
      </c>
      <c r="O120" s="143"/>
      <c r="P120" s="143"/>
      <c r="Q120" s="143"/>
      <c r="R120" s="143"/>
      <c r="S120" s="143"/>
      <c r="T120" s="143"/>
      <c r="U120" s="131"/>
    </row>
    <row r="121" spans="1:21" x14ac:dyDescent="0.2">
      <c r="A121" s="131"/>
      <c r="B121">
        <f>IF(C121&lt;=Рабочий!AE$1,INDEX(Рабочий!$Z$3:$Z$303,MATCH(C121,Рабочий!$AE$3:$AE$303,0)),0)</f>
        <v>0</v>
      </c>
      <c r="C121">
        <f t="shared" si="11"/>
        <v>115</v>
      </c>
      <c r="D121" s="141" t="str">
        <f>IF(C121&lt;=Рабочий!AE$1,INDEX(Рабочий!$AA$3:$AA$303,MATCH(C121,Рабочий!$AE$3:$AE$303,0)),"")</f>
        <v/>
      </c>
      <c r="E121" s="142" t="str">
        <f>IF(D121&lt;&gt;"",INDEX(Рабочий!$AF$3:$AF$303,MATCH(C121,Рабочий!$AE$3:$AE$303,0)),"")</f>
        <v/>
      </c>
      <c r="F121" s="143"/>
      <c r="G121" s="143"/>
      <c r="H121" s="143"/>
      <c r="I121" s="143"/>
      <c r="J121" s="143"/>
      <c r="K121" s="143"/>
      <c r="L121" s="131"/>
      <c r="M121" s="141" t="str">
        <f t="shared" si="9"/>
        <v/>
      </c>
      <c r="N121" s="144" t="str">
        <f t="shared" si="10"/>
        <v/>
      </c>
      <c r="O121" s="143"/>
      <c r="P121" s="143"/>
      <c r="Q121" s="143"/>
      <c r="R121" s="143"/>
      <c r="S121" s="143"/>
      <c r="T121" s="143"/>
      <c r="U121" s="131"/>
    </row>
    <row r="122" spans="1:21" x14ac:dyDescent="0.2">
      <c r="A122" s="131"/>
      <c r="B122">
        <f>IF(C122&lt;=Рабочий!AE$1,INDEX(Рабочий!$Z$3:$Z$303,MATCH(C122,Рабочий!$AE$3:$AE$303,0)),0)</f>
        <v>0</v>
      </c>
      <c r="C122">
        <f t="shared" si="11"/>
        <v>116</v>
      </c>
      <c r="D122" s="141" t="str">
        <f>IF(C122&lt;=Рабочий!AE$1,INDEX(Рабочий!$AA$3:$AA$303,MATCH(C122,Рабочий!$AE$3:$AE$303,0)),"")</f>
        <v/>
      </c>
      <c r="E122" s="142" t="str">
        <f>IF(D122&lt;&gt;"",INDEX(Рабочий!$AF$3:$AF$303,MATCH(C122,Рабочий!$AE$3:$AE$303,0)),"")</f>
        <v/>
      </c>
      <c r="F122" s="143"/>
      <c r="G122" s="143"/>
      <c r="H122" s="143"/>
      <c r="I122" s="143"/>
      <c r="J122" s="143"/>
      <c r="K122" s="143"/>
      <c r="L122" s="131"/>
      <c r="M122" s="141" t="str">
        <f t="shared" si="9"/>
        <v/>
      </c>
      <c r="N122" s="144" t="str">
        <f t="shared" si="10"/>
        <v/>
      </c>
      <c r="O122" s="143"/>
      <c r="P122" s="143"/>
      <c r="Q122" s="143"/>
      <c r="R122" s="143"/>
      <c r="S122" s="143"/>
      <c r="T122" s="143"/>
      <c r="U122" s="131"/>
    </row>
    <row r="123" spans="1:21" x14ac:dyDescent="0.2">
      <c r="A123" s="131"/>
      <c r="B123">
        <f>IF(C123&lt;=Рабочий!AE$1,INDEX(Рабочий!$Z$3:$Z$303,MATCH(C123,Рабочий!$AE$3:$AE$303,0)),0)</f>
        <v>0</v>
      </c>
      <c r="C123">
        <f t="shared" si="11"/>
        <v>117</v>
      </c>
      <c r="D123" s="141" t="str">
        <f>IF(C123&lt;=Рабочий!AE$1,INDEX(Рабочий!$AA$3:$AA$303,MATCH(C123,Рабочий!$AE$3:$AE$303,0)),"")</f>
        <v/>
      </c>
      <c r="E123" s="142" t="str">
        <f>IF(D123&lt;&gt;"",INDEX(Рабочий!$AF$3:$AF$303,MATCH(C123,Рабочий!$AE$3:$AE$303,0)),"")</f>
        <v/>
      </c>
      <c r="F123" s="143"/>
      <c r="G123" s="143"/>
      <c r="H123" s="143"/>
      <c r="I123" s="143"/>
      <c r="J123" s="143"/>
      <c r="K123" s="143"/>
      <c r="L123" s="131"/>
      <c r="M123" s="141" t="str">
        <f t="shared" si="9"/>
        <v/>
      </c>
      <c r="N123" s="144" t="str">
        <f t="shared" si="10"/>
        <v/>
      </c>
      <c r="O123" s="143"/>
      <c r="P123" s="143"/>
      <c r="Q123" s="143"/>
      <c r="R123" s="143"/>
      <c r="S123" s="143"/>
      <c r="T123" s="143"/>
      <c r="U123" s="131"/>
    </row>
    <row r="124" spans="1:21" x14ac:dyDescent="0.2">
      <c r="A124" s="131"/>
      <c r="B124">
        <f>IF(C124&lt;=Рабочий!AE$1,INDEX(Рабочий!$Z$3:$Z$303,MATCH(C124,Рабочий!$AE$3:$AE$303,0)),0)</f>
        <v>0</v>
      </c>
      <c r="C124">
        <f t="shared" si="11"/>
        <v>118</v>
      </c>
      <c r="D124" s="141" t="str">
        <f>IF(C124&lt;=Рабочий!AE$1,INDEX(Рабочий!$AA$3:$AA$303,MATCH(C124,Рабочий!$AE$3:$AE$303,0)),"")</f>
        <v/>
      </c>
      <c r="E124" s="142" t="str">
        <f>IF(D124&lt;&gt;"",INDEX(Рабочий!$AF$3:$AF$303,MATCH(C124,Рабочий!$AE$3:$AE$303,0)),"")</f>
        <v/>
      </c>
      <c r="F124" s="143"/>
      <c r="G124" s="143"/>
      <c r="H124" s="143"/>
      <c r="I124" s="143"/>
      <c r="J124" s="143"/>
      <c r="K124" s="143"/>
      <c r="L124" s="131"/>
      <c r="M124" s="141" t="str">
        <f t="shared" si="9"/>
        <v/>
      </c>
      <c r="N124" s="144" t="str">
        <f t="shared" si="10"/>
        <v/>
      </c>
      <c r="O124" s="143"/>
      <c r="P124" s="143"/>
      <c r="Q124" s="143"/>
      <c r="R124" s="143"/>
      <c r="S124" s="143"/>
      <c r="T124" s="143"/>
      <c r="U124" s="131"/>
    </row>
    <row r="125" spans="1:21" x14ac:dyDescent="0.2">
      <c r="A125" s="131"/>
      <c r="B125">
        <f>IF(C125&lt;=Рабочий!AE$1,INDEX(Рабочий!$Z$3:$Z$303,MATCH(C125,Рабочий!$AE$3:$AE$303,0)),0)</f>
        <v>0</v>
      </c>
      <c r="C125">
        <f t="shared" si="11"/>
        <v>119</v>
      </c>
      <c r="D125" s="141" t="str">
        <f>IF(C125&lt;=Рабочий!AE$1,INDEX(Рабочий!$AA$3:$AA$303,MATCH(C125,Рабочий!$AE$3:$AE$303,0)),"")</f>
        <v/>
      </c>
      <c r="E125" s="142" t="str">
        <f>IF(D125&lt;&gt;"",INDEX(Рабочий!$AF$3:$AF$303,MATCH(C125,Рабочий!$AE$3:$AE$303,0)),"")</f>
        <v/>
      </c>
      <c r="F125" s="143"/>
      <c r="G125" s="143"/>
      <c r="H125" s="143"/>
      <c r="I125" s="143"/>
      <c r="J125" s="143"/>
      <c r="K125" s="143"/>
      <c r="L125" s="131"/>
      <c r="M125" s="141" t="str">
        <f t="shared" si="9"/>
        <v/>
      </c>
      <c r="N125" s="144" t="str">
        <f t="shared" si="10"/>
        <v/>
      </c>
      <c r="O125" s="143"/>
      <c r="P125" s="143"/>
      <c r="Q125" s="143"/>
      <c r="R125" s="143"/>
      <c r="S125" s="143"/>
      <c r="T125" s="143"/>
      <c r="U125" s="131"/>
    </row>
    <row r="126" spans="1:21" x14ac:dyDescent="0.2">
      <c r="A126" s="131"/>
      <c r="B126">
        <f>IF(C126&lt;=Рабочий!AE$1,INDEX(Рабочий!$Z$3:$Z$303,MATCH(C126,Рабочий!$AE$3:$AE$303,0)),0)</f>
        <v>0</v>
      </c>
      <c r="C126">
        <f t="shared" si="11"/>
        <v>120</v>
      </c>
      <c r="D126" s="141" t="str">
        <f>IF(C126&lt;=Рабочий!AE$1,INDEX(Рабочий!$AA$3:$AA$303,MATCH(C126,Рабочий!$AE$3:$AE$303,0)),"")</f>
        <v/>
      </c>
      <c r="E126" s="142" t="str">
        <f>IF(D126&lt;&gt;"",INDEX(Рабочий!$AF$3:$AF$303,MATCH(C126,Рабочий!$AE$3:$AE$303,0)),"")</f>
        <v/>
      </c>
      <c r="F126" s="143"/>
      <c r="G126" s="143"/>
      <c r="H126" s="143"/>
      <c r="I126" s="143"/>
      <c r="J126" s="143"/>
      <c r="K126" s="143"/>
      <c r="L126" s="131"/>
      <c r="M126" s="141" t="str">
        <f t="shared" si="9"/>
        <v/>
      </c>
      <c r="N126" s="144" t="str">
        <f t="shared" si="10"/>
        <v/>
      </c>
      <c r="O126" s="143"/>
      <c r="P126" s="143"/>
      <c r="Q126" s="143"/>
      <c r="R126" s="143"/>
      <c r="S126" s="143"/>
      <c r="T126" s="143"/>
      <c r="U126" s="131"/>
    </row>
    <row r="127" spans="1:21" x14ac:dyDescent="0.2">
      <c r="A127" s="131"/>
      <c r="B127">
        <f>IF(C127&lt;=Рабочий!AE$1,INDEX(Рабочий!$Z$3:$Z$303,MATCH(C127,Рабочий!$AE$3:$AE$303,0)),0)</f>
        <v>0</v>
      </c>
      <c r="C127">
        <f t="shared" si="11"/>
        <v>121</v>
      </c>
      <c r="D127" s="141" t="str">
        <f>IF(C127&lt;=Рабочий!AE$1,INDEX(Рабочий!$AA$3:$AA$303,MATCH(C127,Рабочий!$AE$3:$AE$303,0)),"")</f>
        <v/>
      </c>
      <c r="E127" s="142" t="str">
        <f>IF(D127&lt;&gt;"",INDEX(Рабочий!$AF$3:$AF$303,MATCH(C127,Рабочий!$AE$3:$AE$303,0)),"")</f>
        <v/>
      </c>
      <c r="F127" s="143"/>
      <c r="G127" s="143"/>
      <c r="H127" s="143"/>
      <c r="I127" s="143"/>
      <c r="J127" s="143"/>
      <c r="K127" s="143"/>
      <c r="L127" s="131"/>
      <c r="M127" s="141" t="str">
        <f t="shared" si="9"/>
        <v/>
      </c>
      <c r="N127" s="144" t="str">
        <f t="shared" si="10"/>
        <v/>
      </c>
      <c r="O127" s="143"/>
      <c r="P127" s="143"/>
      <c r="Q127" s="143"/>
      <c r="R127" s="143"/>
      <c r="S127" s="143"/>
      <c r="T127" s="143"/>
      <c r="U127" s="131"/>
    </row>
    <row r="128" spans="1:21" x14ac:dyDescent="0.2">
      <c r="A128" s="131"/>
      <c r="B128">
        <f>IF(C128&lt;=Рабочий!AE$1,INDEX(Рабочий!$Z$3:$Z$303,MATCH(C128,Рабочий!$AE$3:$AE$303,0)),0)</f>
        <v>0</v>
      </c>
      <c r="C128">
        <f t="shared" si="11"/>
        <v>122</v>
      </c>
      <c r="D128" s="141" t="str">
        <f>IF(C128&lt;=Рабочий!AE$1,INDEX(Рабочий!$AA$3:$AA$303,MATCH(C128,Рабочий!$AE$3:$AE$303,0)),"")</f>
        <v/>
      </c>
      <c r="E128" s="142" t="str">
        <f>IF(D128&lt;&gt;"",INDEX(Рабочий!$AF$3:$AF$303,MATCH(C128,Рабочий!$AE$3:$AE$303,0)),"")</f>
        <v/>
      </c>
      <c r="F128" s="143"/>
      <c r="G128" s="143"/>
      <c r="H128" s="143"/>
      <c r="I128" s="143"/>
      <c r="J128" s="143"/>
      <c r="K128" s="143"/>
      <c r="L128" s="131"/>
      <c r="M128" s="141" t="str">
        <f t="shared" si="9"/>
        <v/>
      </c>
      <c r="N128" s="144" t="str">
        <f t="shared" si="10"/>
        <v/>
      </c>
      <c r="O128" s="143"/>
      <c r="P128" s="143"/>
      <c r="Q128" s="143"/>
      <c r="R128" s="143"/>
      <c r="S128" s="143"/>
      <c r="T128" s="143"/>
      <c r="U128" s="131"/>
    </row>
    <row r="129" spans="1:21" x14ac:dyDescent="0.2">
      <c r="A129" s="131"/>
      <c r="B129">
        <f>IF(C129&lt;=Рабочий!AE$1,INDEX(Рабочий!$Z$3:$Z$303,MATCH(C129,Рабочий!$AE$3:$AE$303,0)),0)</f>
        <v>0</v>
      </c>
      <c r="C129">
        <f t="shared" si="11"/>
        <v>123</v>
      </c>
      <c r="D129" s="141" t="str">
        <f>IF(C129&lt;=Рабочий!AE$1,INDEX(Рабочий!$AA$3:$AA$303,MATCH(C129,Рабочий!$AE$3:$AE$303,0)),"")</f>
        <v/>
      </c>
      <c r="E129" s="142" t="str">
        <f>IF(D129&lt;&gt;"",INDEX(Рабочий!$AF$3:$AF$303,MATCH(C129,Рабочий!$AE$3:$AE$303,0)),"")</f>
        <v/>
      </c>
      <c r="F129" s="143"/>
      <c r="G129" s="143"/>
      <c r="H129" s="143"/>
      <c r="I129" s="143"/>
      <c r="J129" s="143"/>
      <c r="K129" s="143"/>
      <c r="L129" s="131"/>
      <c r="M129" s="141" t="str">
        <f t="shared" si="9"/>
        <v/>
      </c>
      <c r="N129" s="144" t="str">
        <f t="shared" si="10"/>
        <v/>
      </c>
      <c r="O129" s="143"/>
      <c r="P129" s="143"/>
      <c r="Q129" s="143"/>
      <c r="R129" s="143"/>
      <c r="S129" s="143"/>
      <c r="T129" s="143"/>
      <c r="U129" s="131"/>
    </row>
    <row r="130" spans="1:21" x14ac:dyDescent="0.2">
      <c r="A130" s="131"/>
      <c r="B130">
        <f>IF(C130&lt;=Рабочий!AE$1,INDEX(Рабочий!$Z$3:$Z$303,MATCH(C130,Рабочий!$AE$3:$AE$303,0)),0)</f>
        <v>0</v>
      </c>
      <c r="C130">
        <f t="shared" si="11"/>
        <v>124</v>
      </c>
      <c r="D130" s="141" t="str">
        <f>IF(C130&lt;=Рабочий!AE$1,INDEX(Рабочий!$AA$3:$AA$303,MATCH(C130,Рабочий!$AE$3:$AE$303,0)),"")</f>
        <v/>
      </c>
      <c r="E130" s="142" t="str">
        <f>IF(D130&lt;&gt;"",INDEX(Рабочий!$AF$3:$AF$303,MATCH(C130,Рабочий!$AE$3:$AE$303,0)),"")</f>
        <v/>
      </c>
      <c r="F130" s="143"/>
      <c r="G130" s="143"/>
      <c r="H130" s="143"/>
      <c r="I130" s="143"/>
      <c r="J130" s="143"/>
      <c r="K130" s="143"/>
      <c r="L130" s="131"/>
      <c r="M130" s="141" t="str">
        <f t="shared" si="9"/>
        <v/>
      </c>
      <c r="N130" s="144" t="str">
        <f t="shared" si="10"/>
        <v/>
      </c>
      <c r="O130" s="143"/>
      <c r="P130" s="143"/>
      <c r="Q130" s="143"/>
      <c r="R130" s="143"/>
      <c r="S130" s="143"/>
      <c r="T130" s="143"/>
      <c r="U130" s="131"/>
    </row>
    <row r="131" spans="1:21" x14ac:dyDescent="0.2">
      <c r="A131" s="131"/>
      <c r="B131">
        <f>IF(C131&lt;=Рабочий!AE$1,INDEX(Рабочий!$Z$3:$Z$303,MATCH(C131,Рабочий!$AE$3:$AE$303,0)),0)</f>
        <v>0</v>
      </c>
      <c r="C131">
        <f t="shared" si="11"/>
        <v>125</v>
      </c>
      <c r="D131" s="141" t="str">
        <f>IF(C131&lt;=Рабочий!AE$1,INDEX(Рабочий!$AA$3:$AA$303,MATCH(C131,Рабочий!$AE$3:$AE$303,0)),"")</f>
        <v/>
      </c>
      <c r="E131" s="142" t="str">
        <f>IF(D131&lt;&gt;"",INDEX(Рабочий!$AF$3:$AF$303,MATCH(C131,Рабочий!$AE$3:$AE$303,0)),"")</f>
        <v/>
      </c>
      <c r="F131" s="143"/>
      <c r="G131" s="143"/>
      <c r="H131" s="143"/>
      <c r="I131" s="143"/>
      <c r="J131" s="143"/>
      <c r="K131" s="143"/>
      <c r="L131" s="131"/>
      <c r="M131" s="141" t="str">
        <f t="shared" si="9"/>
        <v/>
      </c>
      <c r="N131" s="144" t="str">
        <f t="shared" si="10"/>
        <v/>
      </c>
      <c r="O131" s="143"/>
      <c r="P131" s="143"/>
      <c r="Q131" s="143"/>
      <c r="R131" s="143"/>
      <c r="S131" s="143"/>
      <c r="T131" s="143"/>
      <c r="U131" s="131"/>
    </row>
    <row r="132" spans="1:21" x14ac:dyDescent="0.2">
      <c r="A132" s="131"/>
      <c r="B132">
        <f>IF(C132&lt;=Рабочий!AE$1,INDEX(Рабочий!$Z$3:$Z$303,MATCH(C132,Рабочий!$AE$3:$AE$303,0)),0)</f>
        <v>0</v>
      </c>
      <c r="C132">
        <f t="shared" si="11"/>
        <v>126</v>
      </c>
      <c r="D132" s="141" t="str">
        <f>IF(C132&lt;=Рабочий!AE$1,INDEX(Рабочий!$AA$3:$AA$303,MATCH(C132,Рабочий!$AE$3:$AE$303,0)),"")</f>
        <v/>
      </c>
      <c r="E132" s="142" t="str">
        <f>IF(D132&lt;&gt;"",INDEX(Рабочий!$AF$3:$AF$303,MATCH(C132,Рабочий!$AE$3:$AE$303,0)),"")</f>
        <v/>
      </c>
      <c r="F132" s="143"/>
      <c r="G132" s="143"/>
      <c r="H132" s="143"/>
      <c r="I132" s="143"/>
      <c r="J132" s="143"/>
      <c r="K132" s="143"/>
      <c r="L132" s="131"/>
      <c r="M132" s="141" t="str">
        <f t="shared" si="9"/>
        <v/>
      </c>
      <c r="N132" s="144" t="str">
        <f t="shared" si="10"/>
        <v/>
      </c>
      <c r="O132" s="143"/>
      <c r="P132" s="143"/>
      <c r="Q132" s="143"/>
      <c r="R132" s="143"/>
      <c r="S132" s="143"/>
      <c r="T132" s="143"/>
      <c r="U132" s="131"/>
    </row>
    <row r="133" spans="1:21" x14ac:dyDescent="0.2">
      <c r="A133" s="131"/>
      <c r="B133">
        <f>IF(C133&lt;=Рабочий!AE$1,INDEX(Рабочий!$Z$3:$Z$303,MATCH(C133,Рабочий!$AE$3:$AE$303,0)),0)</f>
        <v>0</v>
      </c>
      <c r="C133">
        <f t="shared" si="11"/>
        <v>127</v>
      </c>
      <c r="D133" s="141" t="str">
        <f>IF(C133&lt;=Рабочий!AE$1,INDEX(Рабочий!$AA$3:$AA$303,MATCH(C133,Рабочий!$AE$3:$AE$303,0)),"")</f>
        <v/>
      </c>
      <c r="E133" s="142" t="str">
        <f>IF(D133&lt;&gt;"",INDEX(Рабочий!$AF$3:$AF$303,MATCH(C133,Рабочий!$AE$3:$AE$303,0)),"")</f>
        <v/>
      </c>
      <c r="F133" s="143"/>
      <c r="G133" s="143"/>
      <c r="H133" s="143"/>
      <c r="I133" s="143"/>
      <c r="J133" s="143"/>
      <c r="K133" s="143"/>
      <c r="L133" s="131"/>
      <c r="M133" s="141" t="str">
        <f t="shared" si="9"/>
        <v/>
      </c>
      <c r="N133" s="144" t="str">
        <f t="shared" si="10"/>
        <v/>
      </c>
      <c r="O133" s="143"/>
      <c r="P133" s="143"/>
      <c r="Q133" s="143"/>
      <c r="R133" s="143"/>
      <c r="S133" s="143"/>
      <c r="T133" s="143"/>
      <c r="U133" s="131"/>
    </row>
    <row r="134" spans="1:21" x14ac:dyDescent="0.2">
      <c r="A134" s="131"/>
      <c r="B134">
        <f>IF(C134&lt;=Рабочий!AE$1,INDEX(Рабочий!$Z$3:$Z$303,MATCH(C134,Рабочий!$AE$3:$AE$303,0)),0)</f>
        <v>0</v>
      </c>
      <c r="C134">
        <f t="shared" si="11"/>
        <v>128</v>
      </c>
      <c r="D134" s="141" t="str">
        <f>IF(C134&lt;=Рабочий!AE$1,INDEX(Рабочий!$AA$3:$AA$303,MATCH(C134,Рабочий!$AE$3:$AE$303,0)),"")</f>
        <v/>
      </c>
      <c r="E134" s="142" t="str">
        <f>IF(D134&lt;&gt;"",INDEX(Рабочий!$AF$3:$AF$303,MATCH(C134,Рабочий!$AE$3:$AE$303,0)),"")</f>
        <v/>
      </c>
      <c r="F134" s="143"/>
      <c r="G134" s="143"/>
      <c r="H134" s="143"/>
      <c r="I134" s="143"/>
      <c r="J134" s="143"/>
      <c r="K134" s="143"/>
      <c r="L134" s="131"/>
      <c r="M134" s="141" t="str">
        <f t="shared" si="9"/>
        <v/>
      </c>
      <c r="N134" s="144" t="str">
        <f t="shared" si="10"/>
        <v/>
      </c>
      <c r="O134" s="143"/>
      <c r="P134" s="143"/>
      <c r="Q134" s="143"/>
      <c r="R134" s="143"/>
      <c r="S134" s="143"/>
      <c r="T134" s="143"/>
      <c r="U134" s="131"/>
    </row>
    <row r="135" spans="1:21" x14ac:dyDescent="0.2">
      <c r="A135" s="131"/>
      <c r="B135">
        <f>IF(C135&lt;=Рабочий!AE$1,INDEX(Рабочий!$Z$3:$Z$303,MATCH(C135,Рабочий!$AE$3:$AE$303,0)),0)</f>
        <v>0</v>
      </c>
      <c r="C135">
        <f t="shared" si="11"/>
        <v>129</v>
      </c>
      <c r="D135" s="141" t="str">
        <f>IF(C135&lt;=Рабочий!AE$1,INDEX(Рабочий!$AA$3:$AA$303,MATCH(C135,Рабочий!$AE$3:$AE$303,0)),"")</f>
        <v/>
      </c>
      <c r="E135" s="142" t="str">
        <f>IF(D135&lt;&gt;"",INDEX(Рабочий!$AF$3:$AF$303,MATCH(C135,Рабочий!$AE$3:$AE$303,0)),"")</f>
        <v/>
      </c>
      <c r="F135" s="143"/>
      <c r="G135" s="143"/>
      <c r="H135" s="143"/>
      <c r="I135" s="143"/>
      <c r="J135" s="143"/>
      <c r="K135" s="143"/>
      <c r="L135" s="131"/>
      <c r="M135" s="141" t="str">
        <f t="shared" ref="M135:M153" si="12">D135</f>
        <v/>
      </c>
      <c r="N135" s="144" t="str">
        <f t="shared" ref="N135:N153" si="13">E135</f>
        <v/>
      </c>
      <c r="O135" s="143"/>
      <c r="P135" s="143"/>
      <c r="Q135" s="143"/>
      <c r="R135" s="143"/>
      <c r="S135" s="143"/>
      <c r="T135" s="143"/>
      <c r="U135" s="131"/>
    </row>
    <row r="136" spans="1:21" x14ac:dyDescent="0.2">
      <c r="A136" s="131"/>
      <c r="B136">
        <f>IF(C136&lt;=Рабочий!AE$1,INDEX(Рабочий!$Z$3:$Z$303,MATCH(C136,Рабочий!$AE$3:$AE$303,0)),0)</f>
        <v>0</v>
      </c>
      <c r="C136">
        <f t="shared" ref="C136:C153" si="14">C135+1</f>
        <v>130</v>
      </c>
      <c r="D136" s="141" t="str">
        <f>IF(C136&lt;=Рабочий!AE$1,INDEX(Рабочий!$AA$3:$AA$303,MATCH(C136,Рабочий!$AE$3:$AE$303,0)),"")</f>
        <v/>
      </c>
      <c r="E136" s="142" t="str">
        <f>IF(D136&lt;&gt;"",INDEX(Рабочий!$AF$3:$AF$303,MATCH(C136,Рабочий!$AE$3:$AE$303,0)),"")</f>
        <v/>
      </c>
      <c r="F136" s="143"/>
      <c r="G136" s="143"/>
      <c r="H136" s="143"/>
      <c r="I136" s="143"/>
      <c r="J136" s="143"/>
      <c r="K136" s="143"/>
      <c r="L136" s="131"/>
      <c r="M136" s="141" t="str">
        <f t="shared" si="12"/>
        <v/>
      </c>
      <c r="N136" s="144" t="str">
        <f t="shared" si="13"/>
        <v/>
      </c>
      <c r="O136" s="143"/>
      <c r="P136" s="143"/>
      <c r="Q136" s="143"/>
      <c r="R136" s="143"/>
      <c r="S136" s="143"/>
      <c r="T136" s="143"/>
      <c r="U136" s="131"/>
    </row>
    <row r="137" spans="1:21" x14ac:dyDescent="0.2">
      <c r="A137" s="131"/>
      <c r="B137">
        <f>IF(C137&lt;=Рабочий!AE$1,INDEX(Рабочий!$Z$3:$Z$303,MATCH(C137,Рабочий!$AE$3:$AE$303,0)),0)</f>
        <v>0</v>
      </c>
      <c r="C137">
        <f t="shared" si="14"/>
        <v>131</v>
      </c>
      <c r="D137" s="141" t="str">
        <f>IF(C137&lt;=Рабочий!AE$1,INDEX(Рабочий!$AA$3:$AA$303,MATCH(C137,Рабочий!$AE$3:$AE$303,0)),"")</f>
        <v/>
      </c>
      <c r="E137" s="142" t="str">
        <f>IF(D137&lt;&gt;"",INDEX(Рабочий!$AF$3:$AF$303,MATCH(C137,Рабочий!$AE$3:$AE$303,0)),"")</f>
        <v/>
      </c>
      <c r="F137" s="143"/>
      <c r="G137" s="143"/>
      <c r="H137" s="143"/>
      <c r="I137" s="143"/>
      <c r="J137" s="143"/>
      <c r="K137" s="143"/>
      <c r="L137" s="131"/>
      <c r="M137" s="141" t="str">
        <f t="shared" si="12"/>
        <v/>
      </c>
      <c r="N137" s="144" t="str">
        <f t="shared" si="13"/>
        <v/>
      </c>
      <c r="O137" s="143"/>
      <c r="P137" s="143"/>
      <c r="Q137" s="143"/>
      <c r="R137" s="143"/>
      <c r="S137" s="143"/>
      <c r="T137" s="143"/>
      <c r="U137" s="131"/>
    </row>
    <row r="138" spans="1:21" x14ac:dyDescent="0.2">
      <c r="A138" s="131"/>
      <c r="B138">
        <f>IF(C138&lt;=Рабочий!AE$1,INDEX(Рабочий!$Z$3:$Z$303,MATCH(C138,Рабочий!$AE$3:$AE$303,0)),0)</f>
        <v>0</v>
      </c>
      <c r="C138">
        <f t="shared" si="14"/>
        <v>132</v>
      </c>
      <c r="D138" s="141" t="str">
        <f>IF(C138&lt;=Рабочий!AE$1,INDEX(Рабочий!$AA$3:$AA$303,MATCH(C138,Рабочий!$AE$3:$AE$303,0)),"")</f>
        <v/>
      </c>
      <c r="E138" s="142" t="str">
        <f>IF(D138&lt;&gt;"",INDEX(Рабочий!$AF$3:$AF$303,MATCH(C138,Рабочий!$AE$3:$AE$303,0)),"")</f>
        <v/>
      </c>
      <c r="F138" s="143"/>
      <c r="G138" s="143"/>
      <c r="H138" s="143"/>
      <c r="I138" s="143"/>
      <c r="J138" s="143"/>
      <c r="K138" s="143"/>
      <c r="L138" s="131"/>
      <c r="M138" s="141" t="str">
        <f t="shared" si="12"/>
        <v/>
      </c>
      <c r="N138" s="144" t="str">
        <f t="shared" si="13"/>
        <v/>
      </c>
      <c r="O138" s="143"/>
      <c r="P138" s="143"/>
      <c r="Q138" s="143"/>
      <c r="R138" s="143"/>
      <c r="S138" s="143"/>
      <c r="T138" s="143"/>
      <c r="U138" s="131"/>
    </row>
    <row r="139" spans="1:21" x14ac:dyDescent="0.2">
      <c r="A139" s="131"/>
      <c r="B139">
        <f>IF(C139&lt;=Рабочий!AE$1,INDEX(Рабочий!$Z$3:$Z$303,MATCH(C139,Рабочий!$AE$3:$AE$303,0)),0)</f>
        <v>0</v>
      </c>
      <c r="C139">
        <f t="shared" si="14"/>
        <v>133</v>
      </c>
      <c r="D139" s="141" t="str">
        <f>IF(C139&lt;=Рабочий!AE$1,INDEX(Рабочий!$AA$3:$AA$303,MATCH(C139,Рабочий!$AE$3:$AE$303,0)),"")</f>
        <v/>
      </c>
      <c r="E139" s="142" t="str">
        <f>IF(D139&lt;&gt;"",INDEX(Рабочий!$AF$3:$AF$303,MATCH(C139,Рабочий!$AE$3:$AE$303,0)),"")</f>
        <v/>
      </c>
      <c r="F139" s="143"/>
      <c r="G139" s="143"/>
      <c r="H139" s="143"/>
      <c r="I139" s="143"/>
      <c r="J139" s="143"/>
      <c r="K139" s="143"/>
      <c r="L139" s="131"/>
      <c r="M139" s="141" t="str">
        <f t="shared" si="12"/>
        <v/>
      </c>
      <c r="N139" s="144" t="str">
        <f t="shared" si="13"/>
        <v/>
      </c>
      <c r="O139" s="143"/>
      <c r="P139" s="143"/>
      <c r="Q139" s="143"/>
      <c r="R139" s="143"/>
      <c r="S139" s="143"/>
      <c r="T139" s="143"/>
      <c r="U139" s="131"/>
    </row>
    <row r="140" spans="1:21" x14ac:dyDescent="0.2">
      <c r="A140" s="131"/>
      <c r="B140">
        <f>IF(C140&lt;=Рабочий!AE$1,INDEX(Рабочий!$Z$3:$Z$303,MATCH(C140,Рабочий!$AE$3:$AE$303,0)),0)</f>
        <v>0</v>
      </c>
      <c r="C140">
        <f t="shared" si="14"/>
        <v>134</v>
      </c>
      <c r="D140" s="141" t="str">
        <f>IF(C140&lt;=Рабочий!AE$1,INDEX(Рабочий!$AA$3:$AA$303,MATCH(C140,Рабочий!$AE$3:$AE$303,0)),"")</f>
        <v/>
      </c>
      <c r="E140" s="142" t="str">
        <f>IF(D140&lt;&gt;"",INDEX(Рабочий!$AF$3:$AF$303,MATCH(C140,Рабочий!$AE$3:$AE$303,0)),"")</f>
        <v/>
      </c>
      <c r="F140" s="143"/>
      <c r="G140" s="143"/>
      <c r="H140" s="143"/>
      <c r="I140" s="143"/>
      <c r="J140" s="143"/>
      <c r="K140" s="143"/>
      <c r="L140" s="131"/>
      <c r="M140" s="141" t="str">
        <f t="shared" si="12"/>
        <v/>
      </c>
      <c r="N140" s="144" t="str">
        <f t="shared" si="13"/>
        <v/>
      </c>
      <c r="O140" s="143"/>
      <c r="P140" s="143"/>
      <c r="Q140" s="143"/>
      <c r="R140" s="143"/>
      <c r="S140" s="143"/>
      <c r="T140" s="143"/>
      <c r="U140" s="131"/>
    </row>
    <row r="141" spans="1:21" x14ac:dyDescent="0.2">
      <c r="A141" s="131"/>
      <c r="B141">
        <f>IF(C141&lt;=Рабочий!AE$1,INDEX(Рабочий!$Z$3:$Z$303,MATCH(C141,Рабочий!$AE$3:$AE$303,0)),0)</f>
        <v>0</v>
      </c>
      <c r="C141">
        <f t="shared" si="14"/>
        <v>135</v>
      </c>
      <c r="D141" s="141" t="str">
        <f>IF(C141&lt;=Рабочий!AE$1,INDEX(Рабочий!$AA$3:$AA$303,MATCH(C141,Рабочий!$AE$3:$AE$303,0)),"")</f>
        <v/>
      </c>
      <c r="E141" s="142" t="str">
        <f>IF(D141&lt;&gt;"",INDEX(Рабочий!$AF$3:$AF$303,MATCH(C141,Рабочий!$AE$3:$AE$303,0)),"")</f>
        <v/>
      </c>
      <c r="F141" s="143"/>
      <c r="G141" s="143"/>
      <c r="H141" s="143"/>
      <c r="I141" s="143"/>
      <c r="J141" s="143"/>
      <c r="K141" s="143"/>
      <c r="L141" s="131"/>
      <c r="M141" s="141" t="str">
        <f t="shared" si="12"/>
        <v/>
      </c>
      <c r="N141" s="144" t="str">
        <f t="shared" si="13"/>
        <v/>
      </c>
      <c r="O141" s="143"/>
      <c r="P141" s="143"/>
      <c r="Q141" s="143"/>
      <c r="R141" s="143"/>
      <c r="S141" s="143"/>
      <c r="T141" s="143"/>
      <c r="U141" s="131"/>
    </row>
    <row r="142" spans="1:21" x14ac:dyDescent="0.2">
      <c r="A142" s="131"/>
      <c r="B142">
        <f>IF(C142&lt;=Рабочий!AE$1,INDEX(Рабочий!$Z$3:$Z$303,MATCH(C142,Рабочий!$AE$3:$AE$303,0)),0)</f>
        <v>0</v>
      </c>
      <c r="C142">
        <f t="shared" si="14"/>
        <v>136</v>
      </c>
      <c r="D142" s="141" t="str">
        <f>IF(C142&lt;=Рабочий!AE$1,INDEX(Рабочий!$AA$3:$AA$303,MATCH(C142,Рабочий!$AE$3:$AE$303,0)),"")</f>
        <v/>
      </c>
      <c r="E142" s="142" t="str">
        <f>IF(D142&lt;&gt;"",INDEX(Рабочий!$AF$3:$AF$303,MATCH(C142,Рабочий!$AE$3:$AE$303,0)),"")</f>
        <v/>
      </c>
      <c r="F142" s="143"/>
      <c r="G142" s="143"/>
      <c r="H142" s="143"/>
      <c r="I142" s="143"/>
      <c r="J142" s="143"/>
      <c r="K142" s="143"/>
      <c r="L142" s="131"/>
      <c r="M142" s="141" t="str">
        <f t="shared" si="12"/>
        <v/>
      </c>
      <c r="N142" s="144" t="str">
        <f t="shared" si="13"/>
        <v/>
      </c>
      <c r="O142" s="143"/>
      <c r="P142" s="143"/>
      <c r="Q142" s="143"/>
      <c r="R142" s="143"/>
      <c r="S142" s="143"/>
      <c r="T142" s="143"/>
      <c r="U142" s="131"/>
    </row>
    <row r="143" spans="1:21" x14ac:dyDescent="0.2">
      <c r="A143" s="131"/>
      <c r="B143">
        <f>IF(C143&lt;=Рабочий!AE$1,INDEX(Рабочий!$Z$3:$Z$303,MATCH(C143,Рабочий!$AE$3:$AE$303,0)),0)</f>
        <v>0</v>
      </c>
      <c r="C143">
        <f t="shared" si="14"/>
        <v>137</v>
      </c>
      <c r="D143" s="141" t="str">
        <f>IF(C143&lt;=Рабочий!AE$1,INDEX(Рабочий!$AA$3:$AA$303,MATCH(C143,Рабочий!$AE$3:$AE$303,0)),"")</f>
        <v/>
      </c>
      <c r="E143" s="142" t="str">
        <f>IF(D143&lt;&gt;"",INDEX(Рабочий!$AF$3:$AF$303,MATCH(C143,Рабочий!$AE$3:$AE$303,0)),"")</f>
        <v/>
      </c>
      <c r="F143" s="143"/>
      <c r="G143" s="143"/>
      <c r="H143" s="143"/>
      <c r="I143" s="143"/>
      <c r="J143" s="143"/>
      <c r="K143" s="143"/>
      <c r="L143" s="131"/>
      <c r="M143" s="141" t="str">
        <f t="shared" si="12"/>
        <v/>
      </c>
      <c r="N143" s="144" t="str">
        <f t="shared" si="13"/>
        <v/>
      </c>
      <c r="O143" s="143"/>
      <c r="P143" s="143"/>
      <c r="Q143" s="143"/>
      <c r="R143" s="143"/>
      <c r="S143" s="143"/>
      <c r="T143" s="143"/>
      <c r="U143" s="131"/>
    </row>
    <row r="144" spans="1:21" x14ac:dyDescent="0.2">
      <c r="A144" s="131"/>
      <c r="B144">
        <f>IF(C144&lt;=Рабочий!AE$1,INDEX(Рабочий!$Z$3:$Z$303,MATCH(C144,Рабочий!$AE$3:$AE$303,0)),0)</f>
        <v>0</v>
      </c>
      <c r="C144">
        <f t="shared" si="14"/>
        <v>138</v>
      </c>
      <c r="D144" s="141" t="str">
        <f>IF(C144&lt;=Рабочий!AE$1,INDEX(Рабочий!$AA$3:$AA$303,MATCH(C144,Рабочий!$AE$3:$AE$303,0)),"")</f>
        <v/>
      </c>
      <c r="E144" s="142" t="str">
        <f>IF(D144&lt;&gt;"",INDEX(Рабочий!$AF$3:$AF$303,MATCH(C144,Рабочий!$AE$3:$AE$303,0)),"")</f>
        <v/>
      </c>
      <c r="F144" s="143"/>
      <c r="G144" s="143"/>
      <c r="H144" s="143"/>
      <c r="I144" s="143"/>
      <c r="J144" s="143"/>
      <c r="K144" s="143"/>
      <c r="L144" s="131"/>
      <c r="M144" s="141" t="str">
        <f t="shared" si="12"/>
        <v/>
      </c>
      <c r="N144" s="144" t="str">
        <f t="shared" si="13"/>
        <v/>
      </c>
      <c r="O144" s="143"/>
      <c r="P144" s="143"/>
      <c r="Q144" s="143"/>
      <c r="R144" s="143"/>
      <c r="S144" s="143"/>
      <c r="T144" s="143"/>
      <c r="U144" s="131"/>
    </row>
    <row r="145" spans="1:21" x14ac:dyDescent="0.2">
      <c r="A145" s="131"/>
      <c r="B145">
        <f>IF(C145&lt;=Рабочий!AE$1,INDEX(Рабочий!$Z$3:$Z$303,MATCH(C145,Рабочий!$AE$3:$AE$303,0)),0)</f>
        <v>0</v>
      </c>
      <c r="C145">
        <f t="shared" si="14"/>
        <v>139</v>
      </c>
      <c r="D145" s="141" t="str">
        <f>IF(C145&lt;=Рабочий!AE$1,INDEX(Рабочий!$AA$3:$AA$303,MATCH(C145,Рабочий!$AE$3:$AE$303,0)),"")</f>
        <v/>
      </c>
      <c r="E145" s="142" t="str">
        <f>IF(D145&lt;&gt;"",INDEX(Рабочий!$AF$3:$AF$303,MATCH(C145,Рабочий!$AE$3:$AE$303,0)),"")</f>
        <v/>
      </c>
      <c r="F145" s="143"/>
      <c r="G145" s="143"/>
      <c r="H145" s="143"/>
      <c r="I145" s="143"/>
      <c r="J145" s="143"/>
      <c r="K145" s="143"/>
      <c r="L145" s="131"/>
      <c r="M145" s="141" t="str">
        <f t="shared" si="12"/>
        <v/>
      </c>
      <c r="N145" s="144" t="str">
        <f t="shared" si="13"/>
        <v/>
      </c>
      <c r="O145" s="143"/>
      <c r="P145" s="143"/>
      <c r="Q145" s="143"/>
      <c r="R145" s="143"/>
      <c r="S145" s="143"/>
      <c r="T145" s="143"/>
      <c r="U145" s="131"/>
    </row>
    <row r="146" spans="1:21" x14ac:dyDescent="0.2">
      <c r="A146" s="131"/>
      <c r="B146">
        <f>IF(C146&lt;=Рабочий!AE$1,INDEX(Рабочий!$Z$3:$Z$303,MATCH(C146,Рабочий!$AE$3:$AE$303,0)),0)</f>
        <v>0</v>
      </c>
      <c r="C146">
        <f t="shared" si="14"/>
        <v>140</v>
      </c>
      <c r="D146" s="141" t="str">
        <f>IF(C146&lt;=Рабочий!AE$1,INDEX(Рабочий!$AA$3:$AA$303,MATCH(C146,Рабочий!$AE$3:$AE$303,0)),"")</f>
        <v/>
      </c>
      <c r="E146" s="142" t="str">
        <f>IF(D146&lt;&gt;"",INDEX(Рабочий!$AF$3:$AF$303,MATCH(C146,Рабочий!$AE$3:$AE$303,0)),"")</f>
        <v/>
      </c>
      <c r="F146" s="143"/>
      <c r="G146" s="143"/>
      <c r="H146" s="143"/>
      <c r="I146" s="143"/>
      <c r="J146" s="143"/>
      <c r="K146" s="143"/>
      <c r="L146" s="131"/>
      <c r="M146" s="141" t="str">
        <f t="shared" si="12"/>
        <v/>
      </c>
      <c r="N146" s="144" t="str">
        <f t="shared" si="13"/>
        <v/>
      </c>
      <c r="O146" s="143"/>
      <c r="P146" s="143"/>
      <c r="Q146" s="143"/>
      <c r="R146" s="143"/>
      <c r="S146" s="143"/>
      <c r="T146" s="143"/>
      <c r="U146" s="131"/>
    </row>
    <row r="147" spans="1:21" x14ac:dyDescent="0.2">
      <c r="A147" s="131"/>
      <c r="B147">
        <f>IF(C147&lt;=Рабочий!AE$1,INDEX(Рабочий!$Z$3:$Z$303,MATCH(C147,Рабочий!$AE$3:$AE$303,0)),0)</f>
        <v>0</v>
      </c>
      <c r="C147">
        <f t="shared" si="14"/>
        <v>141</v>
      </c>
      <c r="D147" s="141" t="str">
        <f>IF(C147&lt;=Рабочий!AE$1,INDEX(Рабочий!$AA$3:$AA$303,MATCH(C147,Рабочий!$AE$3:$AE$303,0)),"")</f>
        <v/>
      </c>
      <c r="E147" s="142" t="str">
        <f>IF(D147&lt;&gt;"",INDEX(Рабочий!$AF$3:$AF$303,MATCH(C147,Рабочий!$AE$3:$AE$303,0)),"")</f>
        <v/>
      </c>
      <c r="F147" s="143"/>
      <c r="G147" s="143"/>
      <c r="H147" s="143"/>
      <c r="I147" s="143"/>
      <c r="J147" s="143"/>
      <c r="K147" s="143"/>
      <c r="L147" s="131"/>
      <c r="M147" s="141" t="str">
        <f t="shared" si="12"/>
        <v/>
      </c>
      <c r="N147" s="144" t="str">
        <f t="shared" si="13"/>
        <v/>
      </c>
      <c r="O147" s="143"/>
      <c r="P147" s="143"/>
      <c r="Q147" s="143"/>
      <c r="R147" s="143"/>
      <c r="S147" s="143"/>
      <c r="T147" s="143"/>
      <c r="U147" s="131"/>
    </row>
    <row r="148" spans="1:21" x14ac:dyDescent="0.2">
      <c r="A148" s="131"/>
      <c r="B148">
        <f>IF(C148&lt;=Рабочий!AE$1,INDEX(Рабочий!$Z$3:$Z$303,MATCH(C148,Рабочий!$AE$3:$AE$303,0)),0)</f>
        <v>0</v>
      </c>
      <c r="C148">
        <f t="shared" si="14"/>
        <v>142</v>
      </c>
      <c r="D148" s="141" t="str">
        <f>IF(C148&lt;=Рабочий!AE$1,INDEX(Рабочий!$AA$3:$AA$303,MATCH(C148,Рабочий!$AE$3:$AE$303,0)),"")</f>
        <v/>
      </c>
      <c r="E148" s="142" t="str">
        <f>IF(D148&lt;&gt;"",INDEX(Рабочий!$AF$3:$AF$303,MATCH(C148,Рабочий!$AE$3:$AE$303,0)),"")</f>
        <v/>
      </c>
      <c r="F148" s="143"/>
      <c r="G148" s="143"/>
      <c r="H148" s="143"/>
      <c r="I148" s="143"/>
      <c r="J148" s="143"/>
      <c r="K148" s="143"/>
      <c r="L148" s="131"/>
      <c r="M148" s="141" t="str">
        <f t="shared" si="12"/>
        <v/>
      </c>
      <c r="N148" s="144" t="str">
        <f t="shared" si="13"/>
        <v/>
      </c>
      <c r="O148" s="143"/>
      <c r="P148" s="143"/>
      <c r="Q148" s="143"/>
      <c r="R148" s="143"/>
      <c r="S148" s="143"/>
      <c r="T148" s="143"/>
      <c r="U148" s="131"/>
    </row>
    <row r="149" spans="1:21" x14ac:dyDescent="0.2">
      <c r="A149" s="131"/>
      <c r="B149">
        <f>IF(C149&lt;=Рабочий!AE$1,INDEX(Рабочий!$Z$3:$Z$303,MATCH(C149,Рабочий!$AE$3:$AE$303,0)),0)</f>
        <v>0</v>
      </c>
      <c r="C149">
        <f t="shared" si="14"/>
        <v>143</v>
      </c>
      <c r="D149" s="141" t="str">
        <f>IF(C149&lt;=Рабочий!AE$1,INDEX(Рабочий!$AA$3:$AA$303,MATCH(C149,Рабочий!$AE$3:$AE$303,0)),"")</f>
        <v/>
      </c>
      <c r="E149" s="142" t="str">
        <f>IF(D149&lt;&gt;"",INDEX(Рабочий!$AF$3:$AF$303,MATCH(C149,Рабочий!$AE$3:$AE$303,0)),"")</f>
        <v/>
      </c>
      <c r="F149" s="143"/>
      <c r="G149" s="143"/>
      <c r="H149" s="143"/>
      <c r="I149" s="143"/>
      <c r="J149" s="143"/>
      <c r="K149" s="143"/>
      <c r="L149" s="131"/>
      <c r="M149" s="141" t="str">
        <f t="shared" si="12"/>
        <v/>
      </c>
      <c r="N149" s="144" t="str">
        <f t="shared" si="13"/>
        <v/>
      </c>
      <c r="O149" s="143"/>
      <c r="P149" s="143"/>
      <c r="Q149" s="143"/>
      <c r="R149" s="143"/>
      <c r="S149" s="143"/>
      <c r="T149" s="143"/>
      <c r="U149" s="131"/>
    </row>
    <row r="150" spans="1:21" x14ac:dyDescent="0.2">
      <c r="A150" s="131"/>
      <c r="B150">
        <f>IF(C150&lt;=Рабочий!AE$1,INDEX(Рабочий!$Z$3:$Z$303,MATCH(C150,Рабочий!$AE$3:$AE$303,0)),0)</f>
        <v>0</v>
      </c>
      <c r="C150">
        <f t="shared" si="14"/>
        <v>144</v>
      </c>
      <c r="D150" s="141" t="str">
        <f>IF(C150&lt;=Рабочий!AE$1,INDEX(Рабочий!$AA$3:$AA$303,MATCH(C150,Рабочий!$AE$3:$AE$303,0)),"")</f>
        <v/>
      </c>
      <c r="E150" s="142" t="str">
        <f>IF(D150&lt;&gt;"",INDEX(Рабочий!$AF$3:$AF$303,MATCH(C150,Рабочий!$AE$3:$AE$303,0)),"")</f>
        <v/>
      </c>
      <c r="F150" s="143"/>
      <c r="G150" s="143"/>
      <c r="H150" s="143"/>
      <c r="I150" s="143"/>
      <c r="J150" s="143"/>
      <c r="K150" s="143"/>
      <c r="L150" s="131"/>
      <c r="M150" s="141" t="str">
        <f t="shared" si="12"/>
        <v/>
      </c>
      <c r="N150" s="144" t="str">
        <f t="shared" si="13"/>
        <v/>
      </c>
      <c r="O150" s="143"/>
      <c r="P150" s="143"/>
      <c r="Q150" s="143"/>
      <c r="R150" s="143"/>
      <c r="S150" s="143"/>
      <c r="T150" s="143"/>
      <c r="U150" s="131"/>
    </row>
    <row r="151" spans="1:21" x14ac:dyDescent="0.2">
      <c r="A151" s="131"/>
      <c r="B151">
        <f>IF(C151&lt;=Рабочий!AE$1,INDEX(Рабочий!$Z$3:$Z$303,MATCH(C151,Рабочий!$AE$3:$AE$303,0)),0)</f>
        <v>0</v>
      </c>
      <c r="C151">
        <f t="shared" si="14"/>
        <v>145</v>
      </c>
      <c r="D151" s="141" t="str">
        <f>IF(C151&lt;=Рабочий!AE$1,INDEX(Рабочий!$AA$3:$AA$303,MATCH(C151,Рабочий!$AE$3:$AE$303,0)),"")</f>
        <v/>
      </c>
      <c r="E151" s="142" t="str">
        <f>IF(D151&lt;&gt;"",INDEX(Рабочий!$AF$3:$AF$303,MATCH(C151,Рабочий!$AE$3:$AE$303,0)),"")</f>
        <v/>
      </c>
      <c r="F151" s="143"/>
      <c r="G151" s="143"/>
      <c r="H151" s="143"/>
      <c r="I151" s="143"/>
      <c r="J151" s="143"/>
      <c r="K151" s="143"/>
      <c r="L151" s="131"/>
      <c r="M151" s="141" t="str">
        <f t="shared" si="12"/>
        <v/>
      </c>
      <c r="N151" s="144" t="str">
        <f t="shared" si="13"/>
        <v/>
      </c>
      <c r="O151" s="143"/>
      <c r="P151" s="143"/>
      <c r="Q151" s="143"/>
      <c r="R151" s="143"/>
      <c r="S151" s="143"/>
      <c r="T151" s="143"/>
      <c r="U151" s="131"/>
    </row>
    <row r="152" spans="1:21" x14ac:dyDescent="0.2">
      <c r="A152" s="131"/>
      <c r="B152">
        <f>IF(C152&lt;=Рабочий!AE$1,INDEX(Рабочий!$Z$3:$Z$303,MATCH(C152,Рабочий!$AE$3:$AE$303,0)),0)</f>
        <v>0</v>
      </c>
      <c r="C152">
        <f t="shared" si="14"/>
        <v>146</v>
      </c>
      <c r="D152" s="141" t="str">
        <f>IF(C152&lt;=Рабочий!AE$1,INDEX(Рабочий!$AA$3:$AA$303,MATCH(C152,Рабочий!$AE$3:$AE$303,0)),"")</f>
        <v/>
      </c>
      <c r="E152" s="142" t="str">
        <f>IF(D152&lt;&gt;"",INDEX(Рабочий!$AF$3:$AF$303,MATCH(C152,Рабочий!$AE$3:$AE$303,0)),"")</f>
        <v/>
      </c>
      <c r="F152" s="143"/>
      <c r="G152" s="143"/>
      <c r="H152" s="143"/>
      <c r="I152" s="143"/>
      <c r="J152" s="143"/>
      <c r="K152" s="143"/>
      <c r="L152" s="131"/>
      <c r="M152" s="141" t="str">
        <f t="shared" si="12"/>
        <v/>
      </c>
      <c r="N152" s="144" t="str">
        <f t="shared" si="13"/>
        <v/>
      </c>
      <c r="O152" s="143"/>
      <c r="P152" s="143"/>
      <c r="Q152" s="143"/>
      <c r="R152" s="143"/>
      <c r="S152" s="143"/>
      <c r="T152" s="143"/>
      <c r="U152" s="131"/>
    </row>
    <row r="153" spans="1:21" x14ac:dyDescent="0.2">
      <c r="A153" s="131"/>
      <c r="B153">
        <f>IF(C153&lt;=Рабочий!AE$1,INDEX(Рабочий!$Z$3:$Z$303,MATCH(C153,Рабочий!$AE$3:$AE$303,0)),0)</f>
        <v>0</v>
      </c>
      <c r="C153">
        <f t="shared" si="14"/>
        <v>147</v>
      </c>
      <c r="D153" s="141" t="str">
        <f>IF(C153&lt;=Рабочий!AE$1,INDEX(Рабочий!$AA$3:$AA$303,MATCH(C153,Рабочий!$AE$3:$AE$303,0)),"")</f>
        <v/>
      </c>
      <c r="E153" s="142" t="str">
        <f>IF(D153&lt;&gt;"",INDEX(Рабочий!$AF$3:$AF$303,MATCH(C153,Рабочий!$AE$3:$AE$303,0)),"")</f>
        <v/>
      </c>
      <c r="F153" s="143"/>
      <c r="G153" s="143"/>
      <c r="H153" s="143"/>
      <c r="I153" s="143"/>
      <c r="J153" s="143"/>
      <c r="K153" s="143"/>
      <c r="L153" s="131"/>
      <c r="M153" s="141" t="str">
        <f t="shared" si="12"/>
        <v/>
      </c>
      <c r="N153" s="144" t="str">
        <f t="shared" si="13"/>
        <v/>
      </c>
      <c r="O153" s="143"/>
      <c r="P153" s="143"/>
      <c r="Q153" s="143"/>
      <c r="R153" s="143"/>
      <c r="S153" s="143"/>
      <c r="T153" s="143"/>
      <c r="U153" s="131"/>
    </row>
    <row r="154" spans="1:21" x14ac:dyDescent="0.2">
      <c r="A154" s="131"/>
      <c r="D154" s="131"/>
      <c r="E154" s="131"/>
      <c r="F154" s="131"/>
      <c r="G154" s="131"/>
      <c r="H154" s="131"/>
      <c r="I154" s="131"/>
      <c r="J154" s="131"/>
      <c r="K154" s="131"/>
      <c r="L154" s="131"/>
      <c r="M154" s="145"/>
      <c r="N154" s="131"/>
      <c r="O154" s="131"/>
      <c r="P154" s="131"/>
      <c r="Q154" s="131"/>
      <c r="R154" s="131"/>
      <c r="S154" s="131"/>
      <c r="T154" s="131"/>
      <c r="U154" s="131"/>
    </row>
  </sheetData>
  <sheetProtection password="8D9C" sheet="1" objects="1" scenarios="1" selectLockedCells="1"/>
  <mergeCells count="14">
    <mergeCell ref="D2:K2"/>
    <mergeCell ref="M2:T2"/>
    <mergeCell ref="D3:K3"/>
    <mergeCell ref="M3:T3"/>
    <mergeCell ref="B4:B6"/>
    <mergeCell ref="C4:C6"/>
    <mergeCell ref="D4:D6"/>
    <mergeCell ref="E4:E6"/>
    <mergeCell ref="F4:J4"/>
    <mergeCell ref="M4:M6"/>
    <mergeCell ref="N4:N6"/>
    <mergeCell ref="O4:T4"/>
    <mergeCell ref="F5:J5"/>
    <mergeCell ref="O5:T5"/>
  </mergeCells>
  <conditionalFormatting sqref="D7:K153">
    <cfRule type="expression" dxfId="31" priority="2">
      <formula>$B7=0</formula>
    </cfRule>
    <cfRule type="expression" dxfId="30" priority="3">
      <formula>$B7=2</formula>
    </cfRule>
    <cfRule type="expression" dxfId="29" priority="4">
      <formula>$B7=3</formula>
    </cfRule>
  </conditionalFormatting>
  <conditionalFormatting sqref="M7:T153">
    <cfRule type="expression" dxfId="28" priority="6">
      <formula>$B7=2</formula>
    </cfRule>
    <cfRule type="expression" dxfId="27" priority="7">
      <formula>$B7=3</formula>
    </cfRule>
  </conditionalFormatting>
  <pageMargins left="0.78749999999999998" right="0.78749999999999998" top="1.05277777777778" bottom="1.05277777777778" header="0.78749999999999998" footer="0.78749999999999998"/>
  <pageSetup paperSize="8" orientation="landscape" horizontalDpi="300" verticalDpi="300"/>
  <headerFooter>
    <oddHeader>&amp;C&amp;"Times New Roman,Обычный"&amp;12&amp;A</oddHeader>
    <oddFooter>&amp;C&amp;"Times New Roman,Обычный"&amp;12Страница &amp;P</oddFooter>
  </headerFooter>
  <extLst>
    <ext xmlns:x14="http://schemas.microsoft.com/office/spreadsheetml/2009/9/main" uri="{78C0D931-6437-407d-A8EE-F0AAD7539E65}">
      <x14:conditionalFormattings>
        <x14:conditionalFormatting xmlns:xm="http://schemas.microsoft.com/office/excel/2006/main">
          <x14:cfRule type="expression" priority="5" id="{213BF539-49D1-474C-8525-4300EF427F4E}">
            <xm:f>OR('Общие данные'!$H$89="",$B7=0)</xm:f>
            <x14:dxf>
              <font>
                <b val="0"/>
                <i val="0"/>
                <sz val="10"/>
                <color rgb="FFCC0000"/>
                <name val="Arial"/>
              </font>
              <fill>
                <patternFill>
                  <bgColor rgb="FFFFCCCC"/>
                </patternFill>
              </fill>
            </x14:dxf>
          </x14:cfRule>
          <xm:sqref>M7:T153</xm:sqref>
        </x14:conditionalFormatting>
        <x14:conditionalFormatting xmlns:xm="http://schemas.microsoft.com/office/excel/2006/main">
          <x14:cfRule type="expression" priority="8" id="{304810C9-438A-4DA5-AEAD-7970F4274CFB}">
            <xm:f>'Общие данные'!$H$89=""</xm:f>
            <x14:dxf>
              <font>
                <color rgb="FF000000"/>
                <name val="Arial"/>
              </font>
              <fill>
                <patternFill>
                  <bgColor rgb="FFFFFFFF"/>
                </patternFill>
              </fill>
              <border diagonalUp="0" diagonalDown="0">
                <left style="hair">
                  <color auto="1"/>
                </left>
                <right style="hair">
                  <color auto="1"/>
                </right>
                <top style="hair">
                  <color auto="1"/>
                </top>
                <bottom style="hair">
                  <color auto="1"/>
                </bottom>
              </border>
            </x14:dxf>
          </x14:cfRule>
          <xm:sqref>M1:T6 A1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4"/>
  <sheetViews>
    <sheetView tabSelected="1" zoomScale="110" zoomScaleNormal="110" workbookViewId="0">
      <selection activeCell="I31" sqref="I31"/>
    </sheetView>
  </sheetViews>
  <sheetFormatPr defaultColWidth="12.42578125" defaultRowHeight="12.75" x14ac:dyDescent="0.2"/>
  <cols>
    <col min="1" max="1" width="3.140625" customWidth="1"/>
    <col min="2" max="3" width="27.5703125" hidden="1" customWidth="1"/>
    <col min="4" max="4" width="71" customWidth="1"/>
    <col min="5" max="5" width="16.140625" customWidth="1"/>
    <col min="13" max="13" width="71" style="129" customWidth="1"/>
    <col min="14" max="14" width="16.7109375" customWidth="1"/>
  </cols>
  <sheetData>
    <row r="1" spans="1:22" ht="15.75" x14ac:dyDescent="0.25">
      <c r="A1" s="130" t="s">
        <v>411</v>
      </c>
      <c r="B1" s="131"/>
      <c r="C1" s="131"/>
      <c r="D1" s="132"/>
      <c r="E1" s="132"/>
      <c r="F1" s="132"/>
      <c r="G1" s="132"/>
      <c r="H1" s="132"/>
      <c r="I1" s="132"/>
      <c r="J1" s="133"/>
      <c r="K1" s="133"/>
      <c r="L1" s="133"/>
      <c r="M1" s="134"/>
      <c r="N1" s="133"/>
      <c r="O1" s="132"/>
      <c r="P1" s="132"/>
      <c r="Q1" s="132"/>
      <c r="R1" s="132"/>
      <c r="S1" s="132"/>
      <c r="T1" s="132"/>
      <c r="U1" s="133"/>
      <c r="V1" s="135"/>
    </row>
    <row r="2" spans="1:22" x14ac:dyDescent="0.2">
      <c r="A2" s="131"/>
      <c r="D2" s="194" t="s">
        <v>637</v>
      </c>
      <c r="E2" s="194"/>
      <c r="F2" s="194"/>
      <c r="G2" s="194"/>
      <c r="H2" s="194"/>
      <c r="I2" s="194"/>
      <c r="J2" s="194"/>
      <c r="K2" s="194"/>
      <c r="L2" s="133"/>
      <c r="M2" s="195" t="str">
        <f>D2</f>
        <v>Программа 24.10.2021</v>
      </c>
      <c r="N2" s="195"/>
      <c r="O2" s="195"/>
      <c r="P2" s="195"/>
      <c r="Q2" s="195"/>
      <c r="R2" s="195"/>
      <c r="S2" s="195"/>
      <c r="T2" s="195"/>
      <c r="U2" s="133"/>
      <c r="V2" s="135"/>
    </row>
    <row r="3" spans="1:22" x14ac:dyDescent="0.2">
      <c r="A3" s="131"/>
      <c r="D3" s="196" t="str">
        <f>IF('Общие данные'!H89&lt;&gt;"",'Общие данные'!E89,"")</f>
        <v/>
      </c>
      <c r="E3" s="196"/>
      <c r="F3" s="196"/>
      <c r="G3" s="196"/>
      <c r="H3" s="196"/>
      <c r="I3" s="196"/>
      <c r="J3" s="196"/>
      <c r="K3" s="196"/>
      <c r="L3" s="131"/>
      <c r="M3" s="196" t="s">
        <v>412</v>
      </c>
      <c r="N3" s="196"/>
      <c r="O3" s="196"/>
      <c r="P3" s="196"/>
      <c r="Q3" s="196"/>
      <c r="R3" s="196"/>
      <c r="S3" s="196"/>
      <c r="T3" s="196"/>
      <c r="U3" s="131"/>
    </row>
    <row r="4" spans="1:22" ht="24" customHeight="1" x14ac:dyDescent="0.2">
      <c r="A4" s="131"/>
      <c r="B4" s="202" t="s">
        <v>413</v>
      </c>
      <c r="C4" s="202" t="s">
        <v>414</v>
      </c>
      <c r="D4" s="197" t="s">
        <v>415</v>
      </c>
      <c r="E4" s="198" t="s">
        <v>416</v>
      </c>
      <c r="F4" s="199" t="s">
        <v>422</v>
      </c>
      <c r="G4" s="199"/>
      <c r="H4" s="199"/>
      <c r="I4" s="199"/>
      <c r="J4" s="199"/>
      <c r="K4" s="136"/>
      <c r="L4" s="131"/>
      <c r="M4" s="197" t="s">
        <v>415</v>
      </c>
      <c r="N4" s="198" t="s">
        <v>416</v>
      </c>
      <c r="O4" s="199" t="s">
        <v>422</v>
      </c>
      <c r="P4" s="199"/>
      <c r="Q4" s="199"/>
      <c r="R4" s="199"/>
      <c r="S4" s="199"/>
      <c r="T4" s="199"/>
      <c r="U4" s="131"/>
    </row>
    <row r="5" spans="1:22" ht="12.75" customHeight="1" x14ac:dyDescent="0.2">
      <c r="A5" s="131"/>
      <c r="B5" s="202"/>
      <c r="C5" s="202"/>
      <c r="D5" s="197"/>
      <c r="E5" s="198"/>
      <c r="F5" s="201" t="str">
        <f>CONCATENATE("время начала отделения, регистрация за ",'Общие данные'!M80)</f>
        <v>время начала отделения, регистрация за 1,5 часа</v>
      </c>
      <c r="G5" s="201"/>
      <c r="H5" s="201"/>
      <c r="I5" s="201"/>
      <c r="J5" s="201"/>
      <c r="K5" s="137"/>
      <c r="L5" s="131"/>
      <c r="M5" s="197"/>
      <c r="N5" s="198"/>
      <c r="O5" s="201" t="str">
        <f>F5</f>
        <v>время начала отделения, регистрация за 1,5 часа</v>
      </c>
      <c r="P5" s="201"/>
      <c r="Q5" s="201"/>
      <c r="R5" s="201"/>
      <c r="S5" s="201"/>
      <c r="T5" s="201"/>
      <c r="U5" s="131"/>
    </row>
    <row r="6" spans="1:22" x14ac:dyDescent="0.2">
      <c r="A6" s="131"/>
      <c r="B6" s="202"/>
      <c r="C6" s="202"/>
      <c r="D6" s="197"/>
      <c r="E6" s="198"/>
      <c r="F6" s="138" t="s">
        <v>418</v>
      </c>
      <c r="G6" s="138" t="s">
        <v>630</v>
      </c>
      <c r="H6" s="138" t="s">
        <v>631</v>
      </c>
      <c r="I6" s="138" t="s">
        <v>632</v>
      </c>
      <c r="J6" s="139" t="s">
        <v>419</v>
      </c>
      <c r="K6" s="139"/>
      <c r="L6" s="131"/>
      <c r="M6" s="197"/>
      <c r="N6" s="198"/>
      <c r="O6" s="140">
        <v>1</v>
      </c>
      <c r="P6" s="140">
        <v>2</v>
      </c>
      <c r="Q6" s="140">
        <v>3</v>
      </c>
      <c r="R6" s="140">
        <v>4</v>
      </c>
      <c r="S6" s="140">
        <v>5</v>
      </c>
      <c r="T6" s="140">
        <v>6</v>
      </c>
      <c r="U6" s="131"/>
    </row>
    <row r="7" spans="1:22" x14ac:dyDescent="0.2">
      <c r="A7" s="131"/>
      <c r="B7">
        <f>IF(C7&lt;=Рабочий!AH$1,INDEX(Рабочий!$Z$3:$Z$303,MATCH(C7,Рабочий!$AH$3:$AH$303,0)),0)</f>
        <v>2</v>
      </c>
      <c r="C7">
        <v>1</v>
      </c>
      <c r="D7" s="141" t="str">
        <f>IF(C7&lt;=Рабочий!AH$1,INDEX(Рабочий!$AA$3:$AA$303,MATCH(C7,Рабочий!$AH$3:$AH$303,0)),"")</f>
        <v>Классификационные соревнования пар солистов</v>
      </c>
      <c r="E7" s="142" t="str">
        <f>IF(D7&lt;&gt;"",INDEX(Рабочий!$AI$3:$AI$303,MATCH(C7,Рабочий!$AH$3:$AH$303,0)),"")</f>
        <v xml:space="preserve">       Вносим вид соревнований в графу соответствующего отделения</v>
      </c>
      <c r="F7" s="143"/>
      <c r="G7" s="143"/>
      <c r="H7" s="143"/>
      <c r="I7" s="143"/>
      <c r="J7" s="143"/>
      <c r="K7" s="143"/>
      <c r="L7" s="131"/>
      <c r="M7" s="146" t="str">
        <f t="shared" ref="M7:M38" si="0">D7</f>
        <v>Классификационные соревнования пар солистов</v>
      </c>
      <c r="N7" s="147" t="str">
        <f t="shared" ref="N7:N38" si="1">E7</f>
        <v xml:space="preserve">       Вносим вид соревнований в графу соответствующего отделения</v>
      </c>
      <c r="O7" s="143"/>
      <c r="P7" s="143"/>
      <c r="Q7" s="143"/>
      <c r="R7" s="143"/>
      <c r="S7" s="143"/>
      <c r="T7" s="143"/>
      <c r="U7" s="131"/>
    </row>
    <row r="8" spans="1:22" x14ac:dyDescent="0.2">
      <c r="A8" s="131"/>
      <c r="B8">
        <f>IF(C8&lt;=Рабочий!AH$1,INDEX(Рабочий!$Z$3:$Z$303,MATCH(C8,Рабочий!$AH$3:$AH$303,0)),0)</f>
        <v>1</v>
      </c>
      <c r="C8">
        <f t="shared" ref="C8:C39" si="2">C7+1</f>
        <v>2</v>
      </c>
      <c r="D8" s="141" t="str">
        <f>IF(C8&lt;=Рабочий!AH$1,INDEX(Рабочий!$AA$3:$AA$303,MATCH(C8,Рабочий!$AH$3:$AH$303,0)),"")</f>
        <v>Ювеналы-1 N соло Ж</v>
      </c>
      <c r="E8" s="142" t="str">
        <f>IF(D8&lt;&gt;"",INDEX(Рабочий!$AI$3:$AI$303,MATCH(C8,Рабочий!$AH$3:$AH$303,0)),"")</f>
        <v>ST LA</v>
      </c>
      <c r="F8" s="143" t="s">
        <v>423</v>
      </c>
      <c r="G8" s="143"/>
      <c r="H8" s="143"/>
      <c r="I8" s="143"/>
      <c r="J8" s="143"/>
      <c r="K8" s="143"/>
      <c r="L8" s="131"/>
      <c r="M8" s="146" t="str">
        <f t="shared" si="0"/>
        <v>Ювеналы-1 N соло Ж</v>
      </c>
      <c r="N8" s="147" t="str">
        <f t="shared" si="1"/>
        <v>ST LA</v>
      </c>
      <c r="O8" s="143"/>
      <c r="P8" s="143"/>
      <c r="Q8" s="143"/>
      <c r="R8" s="143"/>
      <c r="S8" s="143"/>
      <c r="T8" s="143"/>
      <c r="U8" s="131"/>
    </row>
    <row r="9" spans="1:22" x14ac:dyDescent="0.2">
      <c r="A9" s="131"/>
      <c r="B9">
        <f>IF(C9&lt;=Рабочий!AH$1,INDEX(Рабочий!$Z$3:$Z$303,MATCH(C9,Рабочий!$AH$3:$AH$303,0)),0)</f>
        <v>1</v>
      </c>
      <c r="C9">
        <f t="shared" si="2"/>
        <v>3</v>
      </c>
      <c r="D9" s="141" t="str">
        <f>IF(C9&lt;=Рабочий!AH$1,INDEX(Рабочий!$AA$3:$AA$303,MATCH(C9,Рабочий!$AH$3:$AH$303,0)),"")</f>
        <v>Ювеналы-2 N соло Ж</v>
      </c>
      <c r="E9" s="142" t="str">
        <f>IF(D9&lt;&gt;"",INDEX(Рабочий!$AI$3:$AI$303,MATCH(C9,Рабочий!$AH$3:$AH$303,0)),"")</f>
        <v>ST LA</v>
      </c>
      <c r="F9" s="143" t="s">
        <v>423</v>
      </c>
      <c r="G9" s="143"/>
      <c r="H9" s="143"/>
      <c r="I9" s="143"/>
      <c r="J9" s="143"/>
      <c r="K9" s="143"/>
      <c r="L9" s="131"/>
      <c r="M9" s="146" t="str">
        <f t="shared" si="0"/>
        <v>Ювеналы-2 N соло Ж</v>
      </c>
      <c r="N9" s="147" t="str">
        <f t="shared" si="1"/>
        <v>ST LA</v>
      </c>
      <c r="O9" s="143"/>
      <c r="P9" s="143"/>
      <c r="Q9" s="143"/>
      <c r="R9" s="143"/>
      <c r="S9" s="143"/>
      <c r="T9" s="143"/>
      <c r="U9" s="131"/>
    </row>
    <row r="10" spans="1:22" x14ac:dyDescent="0.2">
      <c r="A10" s="131"/>
      <c r="B10">
        <f>IF(C10&lt;=Рабочий!AH$1,INDEX(Рабочий!$Z$3:$Z$303,MATCH(C10,Рабочий!$AH$3:$AH$303,0)),0)</f>
        <v>1</v>
      </c>
      <c r="C10">
        <f t="shared" si="2"/>
        <v>4</v>
      </c>
      <c r="D10" s="141" t="str">
        <f>IF(C10&lt;=Рабочий!AH$1,INDEX(Рабочий!$AA$3:$AA$303,MATCH(C10,Рабочий!$AH$3:$AH$303,0)),"")</f>
        <v>Юниоры-1+2 N соло Ж</v>
      </c>
      <c r="E10" s="142" t="str">
        <f>IF(D10&lt;&gt;"",INDEX(Рабочий!$AI$3:$AI$303,MATCH(C10,Рабочий!$AH$3:$AH$303,0)),"")</f>
        <v>ST LA</v>
      </c>
      <c r="F10" s="143" t="s">
        <v>423</v>
      </c>
      <c r="G10" s="143"/>
      <c r="H10" s="143"/>
      <c r="I10" s="143"/>
      <c r="J10" s="143"/>
      <c r="K10" s="143"/>
      <c r="L10" s="131"/>
      <c r="M10" s="146" t="str">
        <f t="shared" si="0"/>
        <v>Юниоры-1+2 N соло Ж</v>
      </c>
      <c r="N10" s="147" t="str">
        <f t="shared" si="1"/>
        <v>ST LA</v>
      </c>
      <c r="O10" s="143"/>
      <c r="P10" s="143"/>
      <c r="Q10" s="143"/>
      <c r="R10" s="143"/>
      <c r="S10" s="143"/>
      <c r="T10" s="143"/>
      <c r="U10" s="131"/>
    </row>
    <row r="11" spans="1:22" x14ac:dyDescent="0.2">
      <c r="A11" s="131"/>
      <c r="B11">
        <f>IF(C11&lt;=Рабочий!AH$1,INDEX(Рабочий!$Z$3:$Z$303,MATCH(C11,Рабочий!$AH$3:$AH$303,0)),0)</f>
        <v>1</v>
      </c>
      <c r="C11">
        <f t="shared" si="2"/>
        <v>5</v>
      </c>
      <c r="D11" s="141" t="str">
        <f>IF(C11&lt;=Рабочий!AH$1,INDEX(Рабочий!$AA$3:$AA$303,MATCH(C11,Рабочий!$AH$3:$AH$303,0)),"")</f>
        <v>Ювеналы-1 E соло Ж</v>
      </c>
      <c r="E11" s="142" t="str">
        <f>IF(D11&lt;&gt;"",INDEX(Рабочий!$AI$3:$AI$303,MATCH(C11,Рабочий!$AH$3:$AH$303,0)),"")</f>
        <v>ST LA</v>
      </c>
      <c r="F11" s="143" t="s">
        <v>423</v>
      </c>
      <c r="G11" s="143"/>
      <c r="H11" s="143"/>
      <c r="I11" s="143"/>
      <c r="J11" s="143"/>
      <c r="K11" s="143"/>
      <c r="L11" s="131"/>
      <c r="M11" s="146" t="str">
        <f t="shared" si="0"/>
        <v>Ювеналы-1 E соло Ж</v>
      </c>
      <c r="N11" s="147" t="str">
        <f t="shared" si="1"/>
        <v>ST LA</v>
      </c>
      <c r="O11" s="143"/>
      <c r="P11" s="143"/>
      <c r="Q11" s="143"/>
      <c r="R11" s="143"/>
      <c r="S11" s="143"/>
      <c r="T11" s="143"/>
      <c r="U11" s="131"/>
    </row>
    <row r="12" spans="1:22" x14ac:dyDescent="0.2">
      <c r="A12" s="131"/>
      <c r="B12">
        <f>IF(C12&lt;=Рабочий!AH$1,INDEX(Рабочий!$Z$3:$Z$303,MATCH(C12,Рабочий!$AH$3:$AH$303,0)),0)</f>
        <v>1</v>
      </c>
      <c r="C12">
        <f t="shared" si="2"/>
        <v>6</v>
      </c>
      <c r="D12" s="141" t="str">
        <f>IF(C12&lt;=Рабочий!AH$1,INDEX(Рабочий!$AA$3:$AA$303,MATCH(C12,Рабочий!$AH$3:$AH$303,0)),"")</f>
        <v>Ювеналы-2 E соло Ж</v>
      </c>
      <c r="E12" s="142" t="str">
        <f>IF(D12&lt;&gt;"",INDEX(Рабочий!$AI$3:$AI$303,MATCH(C12,Рабочий!$AH$3:$AH$303,0)),"")</f>
        <v>ST LA</v>
      </c>
      <c r="F12" s="143" t="s">
        <v>423</v>
      </c>
      <c r="G12" s="143"/>
      <c r="H12" s="143"/>
      <c r="I12" s="143"/>
      <c r="J12" s="143"/>
      <c r="K12" s="143"/>
      <c r="L12" s="131"/>
      <c r="M12" s="146" t="str">
        <f t="shared" si="0"/>
        <v>Ювеналы-2 E соло Ж</v>
      </c>
      <c r="N12" s="147" t="str">
        <f t="shared" si="1"/>
        <v>ST LA</v>
      </c>
      <c r="O12" s="143"/>
      <c r="P12" s="143"/>
      <c r="Q12" s="143"/>
      <c r="R12" s="143"/>
      <c r="S12" s="143"/>
      <c r="T12" s="143"/>
      <c r="U12" s="131"/>
    </row>
    <row r="13" spans="1:22" x14ac:dyDescent="0.2">
      <c r="A13" s="131"/>
      <c r="B13">
        <f>IF(C13&lt;=Рабочий!AH$1,INDEX(Рабочий!$Z$3:$Z$303,MATCH(C13,Рабочий!$AH$3:$AH$303,0)),0)</f>
        <v>1</v>
      </c>
      <c r="C13">
        <f t="shared" si="2"/>
        <v>7</v>
      </c>
      <c r="D13" s="141" t="str">
        <f>IF(C13&lt;=Рабочий!AH$1,INDEX(Рабочий!$AA$3:$AA$303,MATCH(C13,Рабочий!$AH$3:$AH$303,0)),"")</f>
        <v>Юниоры-1+2 E соло Ж</v>
      </c>
      <c r="E13" s="142" t="str">
        <f>IF(D13&lt;&gt;"",INDEX(Рабочий!$AI$3:$AI$303,MATCH(C13,Рабочий!$AH$3:$AH$303,0)),"")</f>
        <v>ST LA</v>
      </c>
      <c r="F13" s="143" t="s">
        <v>423</v>
      </c>
      <c r="G13" s="143"/>
      <c r="H13" s="143"/>
      <c r="I13" s="143"/>
      <c r="J13" s="143"/>
      <c r="K13" s="143"/>
      <c r="L13" s="131"/>
      <c r="M13" s="146" t="str">
        <f t="shared" si="0"/>
        <v>Юниоры-1+2 E соло Ж</v>
      </c>
      <c r="N13" s="147" t="str">
        <f t="shared" si="1"/>
        <v>ST LA</v>
      </c>
      <c r="O13" s="143"/>
      <c r="P13" s="143"/>
      <c r="Q13" s="143"/>
      <c r="R13" s="143"/>
      <c r="S13" s="143"/>
      <c r="T13" s="143"/>
      <c r="U13" s="131"/>
    </row>
    <row r="14" spans="1:22" x14ac:dyDescent="0.2">
      <c r="A14" s="131"/>
      <c r="B14">
        <f>IF(C14&lt;=Рабочий!AH$1,INDEX(Рабочий!$Z$3:$Z$303,MATCH(C14,Рабочий!$AH$3:$AH$303,0)),0)</f>
        <v>1</v>
      </c>
      <c r="C14">
        <f t="shared" si="2"/>
        <v>8</v>
      </c>
      <c r="D14" s="141" t="str">
        <f>IF(C14&lt;=Рабочий!AH$1,INDEX(Рабочий!$AA$3:$AA$303,MATCH(C14,Рабочий!$AH$3:$AH$303,0)),"")</f>
        <v>Ювеналы-1+2 D соло Ж</v>
      </c>
      <c r="E14" s="142" t="str">
        <f>IF(D14&lt;&gt;"",INDEX(Рабочий!$AI$3:$AI$303,MATCH(C14,Рабочий!$AH$3:$AH$303,0)),"")</f>
        <v>ST LA</v>
      </c>
      <c r="F14" s="143" t="s">
        <v>423</v>
      </c>
      <c r="G14" s="143"/>
      <c r="H14" s="143"/>
      <c r="I14" s="143"/>
      <c r="J14" s="143"/>
      <c r="K14" s="143"/>
      <c r="L14" s="131"/>
      <c r="M14" s="146" t="str">
        <f t="shared" si="0"/>
        <v>Ювеналы-1+2 D соло Ж</v>
      </c>
      <c r="N14" s="147" t="str">
        <f t="shared" si="1"/>
        <v>ST LA</v>
      </c>
      <c r="O14" s="143"/>
      <c r="P14" s="143"/>
      <c r="Q14" s="143"/>
      <c r="R14" s="143"/>
      <c r="S14" s="143"/>
      <c r="T14" s="143"/>
      <c r="U14" s="131"/>
    </row>
    <row r="15" spans="1:22" x14ac:dyDescent="0.2">
      <c r="A15" s="131"/>
      <c r="B15">
        <f>IF(C15&lt;=Рабочий!AH$1,INDEX(Рабочий!$Z$3:$Z$303,MATCH(C15,Рабочий!$AH$3:$AH$303,0)),0)</f>
        <v>1</v>
      </c>
      <c r="C15">
        <f t="shared" si="2"/>
        <v>9</v>
      </c>
      <c r="D15" s="141" t="str">
        <f>IF(C15&lt;=Рабочий!AH$1,INDEX(Рабочий!$AA$3:$AA$303,MATCH(C15,Рабочий!$AH$3:$AH$303,0)),"")</f>
        <v>Юниоры-1+2 D соло Ж</v>
      </c>
      <c r="E15" s="142" t="str">
        <f>IF(D15&lt;&gt;"",INDEX(Рабочий!$AI$3:$AI$303,MATCH(C15,Рабочий!$AH$3:$AH$303,0)),"")</f>
        <v>ST LA</v>
      </c>
      <c r="F15" s="143" t="s">
        <v>423</v>
      </c>
      <c r="G15" s="143"/>
      <c r="H15" s="143"/>
      <c r="I15" s="143"/>
      <c r="J15" s="143"/>
      <c r="K15" s="143"/>
      <c r="L15" s="131"/>
      <c r="M15" s="146" t="str">
        <f t="shared" si="0"/>
        <v>Юниоры-1+2 D соло Ж</v>
      </c>
      <c r="N15" s="147" t="str">
        <f t="shared" si="1"/>
        <v>ST LA</v>
      </c>
      <c r="O15" s="143"/>
      <c r="P15" s="143"/>
      <c r="Q15" s="143"/>
      <c r="R15" s="143"/>
      <c r="S15" s="143"/>
      <c r="T15" s="143"/>
      <c r="U15" s="131"/>
    </row>
    <row r="16" spans="1:22" x14ac:dyDescent="0.2">
      <c r="A16" s="131"/>
      <c r="B16">
        <f>IF(C16&lt;=Рабочий!AH$1,INDEX(Рабочий!$Z$3:$Z$303,MATCH(C16,Рабочий!$AH$3:$AH$303,0)),0)</f>
        <v>1</v>
      </c>
      <c r="C16">
        <f t="shared" si="2"/>
        <v>10</v>
      </c>
      <c r="D16" s="141" t="str">
        <f>IF(C16&lt;=Рабочий!AH$1,INDEX(Рабочий!$AA$3:$AA$303,MATCH(C16,Рабочий!$AH$3:$AH$303,0)),"")</f>
        <v>Ювеналы-1 N</v>
      </c>
      <c r="E16" s="142" t="str">
        <f>IF(D16&lt;&gt;"",INDEX(Рабочий!$AI$3:$AI$303,MATCH(C16,Рабочий!$AH$3:$AH$303,0)),"")</f>
        <v>ST LA</v>
      </c>
      <c r="F16" s="143" t="s">
        <v>423</v>
      </c>
      <c r="G16" s="143"/>
      <c r="H16" s="143"/>
      <c r="I16" s="143"/>
      <c r="J16" s="143"/>
      <c r="K16" s="143"/>
      <c r="L16" s="131"/>
      <c r="M16" s="146" t="str">
        <f t="shared" si="0"/>
        <v>Ювеналы-1 N</v>
      </c>
      <c r="N16" s="147" t="str">
        <f t="shared" si="1"/>
        <v>ST LA</v>
      </c>
      <c r="O16" s="143"/>
      <c r="P16" s="143"/>
      <c r="Q16" s="143"/>
      <c r="R16" s="143"/>
      <c r="S16" s="143"/>
      <c r="T16" s="143"/>
      <c r="U16" s="131"/>
    </row>
    <row r="17" spans="1:21" x14ac:dyDescent="0.2">
      <c r="A17" s="131"/>
      <c r="B17">
        <f>IF(C17&lt;=Рабочий!AH$1,INDEX(Рабочий!$Z$3:$Z$303,MATCH(C17,Рабочий!$AH$3:$AH$303,0)),0)</f>
        <v>1</v>
      </c>
      <c r="C17">
        <f t="shared" si="2"/>
        <v>11</v>
      </c>
      <c r="D17" s="141" t="str">
        <f>IF(C17&lt;=Рабочий!AH$1,INDEX(Рабочий!$AA$3:$AA$303,MATCH(C17,Рабочий!$AH$3:$AH$303,0)),"")</f>
        <v>Ювеналы-2 N</v>
      </c>
      <c r="E17" s="142" t="str">
        <f>IF(D17&lt;&gt;"",INDEX(Рабочий!$AI$3:$AI$303,MATCH(C17,Рабочий!$AH$3:$AH$303,0)),"")</f>
        <v>ST LA</v>
      </c>
      <c r="F17" s="143" t="s">
        <v>423</v>
      </c>
      <c r="G17" s="143"/>
      <c r="H17" s="143"/>
      <c r="I17" s="143"/>
      <c r="J17" s="143"/>
      <c r="K17" s="143"/>
      <c r="L17" s="131"/>
      <c r="M17" s="146" t="str">
        <f t="shared" si="0"/>
        <v>Ювеналы-2 N</v>
      </c>
      <c r="N17" s="147" t="str">
        <f t="shared" si="1"/>
        <v>ST LA</v>
      </c>
      <c r="O17" s="143"/>
      <c r="P17" s="143"/>
      <c r="Q17" s="143"/>
      <c r="R17" s="143"/>
      <c r="S17" s="143"/>
      <c r="T17" s="143"/>
      <c r="U17" s="131"/>
    </row>
    <row r="18" spans="1:21" x14ac:dyDescent="0.2">
      <c r="A18" s="131"/>
      <c r="B18">
        <f>IF(C18&lt;=Рабочий!AH$1,INDEX(Рабочий!$Z$3:$Z$303,MATCH(C18,Рабочий!$AH$3:$AH$303,0)),0)</f>
        <v>1</v>
      </c>
      <c r="C18">
        <f t="shared" si="2"/>
        <v>12</v>
      </c>
      <c r="D18" s="141" t="str">
        <f>IF(C18&lt;=Рабочий!AH$1,INDEX(Рабочий!$AA$3:$AA$303,MATCH(C18,Рабочий!$AH$3:$AH$303,0)),"")</f>
        <v>Юниоры-1+2 N</v>
      </c>
      <c r="E18" s="142" t="str">
        <f>IF(D18&lt;&gt;"",INDEX(Рабочий!$AI$3:$AI$303,MATCH(C18,Рабочий!$AH$3:$AH$303,0)),"")</f>
        <v>ST LA</v>
      </c>
      <c r="F18" s="143" t="s">
        <v>423</v>
      </c>
      <c r="G18" s="143"/>
      <c r="H18" s="143"/>
      <c r="I18" s="143"/>
      <c r="J18" s="143"/>
      <c r="K18" s="143"/>
      <c r="L18" s="131"/>
      <c r="M18" s="146" t="str">
        <f t="shared" si="0"/>
        <v>Юниоры-1+2 N</v>
      </c>
      <c r="N18" s="147" t="str">
        <f t="shared" si="1"/>
        <v>ST LA</v>
      </c>
      <c r="O18" s="143"/>
      <c r="P18" s="143"/>
      <c r="Q18" s="143"/>
      <c r="R18" s="143"/>
      <c r="S18" s="143"/>
      <c r="T18" s="143"/>
      <c r="U18" s="131"/>
    </row>
    <row r="19" spans="1:21" x14ac:dyDescent="0.2">
      <c r="A19" s="131"/>
      <c r="B19">
        <f>IF(C19&lt;=Рабочий!AH$1,INDEX(Рабочий!$Z$3:$Z$303,MATCH(C19,Рабочий!$AH$3:$AH$303,0)),0)</f>
        <v>2</v>
      </c>
      <c r="C19">
        <f t="shared" si="2"/>
        <v>13</v>
      </c>
      <c r="D19" s="141" t="str">
        <f>IF(C19&lt;=Рабочий!AH$1,INDEX(Рабочий!$AA$3:$AA$303,MATCH(C19,Рабочий!$AH$3:$AH$303,0)),"")</f>
        <v>Классификационно-рейтинговые соревнования, соревнования Rising Stars</v>
      </c>
      <c r="E19" s="142" t="str">
        <f>IF(D19&lt;&gt;"",INDEX(Рабочий!$AI$3:$AI$303,MATCH(C19,Рабочий!$AH$3:$AH$303,0)),"")</f>
        <v xml:space="preserve">      Вносим: КРТ: классы участия, Rising Stars: RS</v>
      </c>
      <c r="F19" s="143" t="s">
        <v>423</v>
      </c>
      <c r="G19" s="143"/>
      <c r="H19" s="143"/>
      <c r="I19" s="143"/>
      <c r="J19" s="143"/>
      <c r="K19" s="143"/>
      <c r="L19" s="131"/>
      <c r="M19" s="146" t="str">
        <f t="shared" si="0"/>
        <v>Классификационно-рейтинговые соревнования, соревнования Rising Stars</v>
      </c>
      <c r="N19" s="147" t="str">
        <f t="shared" si="1"/>
        <v xml:space="preserve">      Вносим: КРТ: классы участия, Rising Stars: RS</v>
      </c>
      <c r="O19" s="143"/>
      <c r="P19" s="143"/>
      <c r="Q19" s="143"/>
      <c r="R19" s="143"/>
      <c r="S19" s="143"/>
      <c r="T19" s="143"/>
      <c r="U19" s="131"/>
    </row>
    <row r="20" spans="1:21" x14ac:dyDescent="0.2">
      <c r="A20" s="131"/>
      <c r="B20">
        <f>IF(C20&lt;=Рабочий!AH$1,INDEX(Рабочий!$Z$3:$Z$303,MATCH(C20,Рабочий!$AH$3:$AH$303,0)),0)</f>
        <v>1</v>
      </c>
      <c r="C20">
        <f t="shared" si="2"/>
        <v>14</v>
      </c>
      <c r="D20" s="141" t="str">
        <f>IF(C20&lt;=Рабочий!AH$1,INDEX(Рабочий!$AA$3:$AA$303,MATCH(C20,Рабочий!$AH$3:$AH$303,0)),"")</f>
        <v>Ювеналы-1</v>
      </c>
      <c r="E20" s="142" t="str">
        <f>IF(D20&lt;&gt;"",INDEX(Рабочий!$AI$3:$AI$303,MATCH(C20,Рабочий!$AH$3:$AH$303,0)),"")</f>
        <v xml:space="preserve">LA </v>
      </c>
      <c r="F20" s="143"/>
      <c r="G20" s="143"/>
      <c r="H20" s="143" t="s">
        <v>633</v>
      </c>
      <c r="I20" s="143" t="s">
        <v>208</v>
      </c>
      <c r="J20" s="143"/>
      <c r="K20" s="143"/>
      <c r="L20" s="131"/>
      <c r="M20" s="146" t="str">
        <f t="shared" si="0"/>
        <v>Ювеналы-1</v>
      </c>
      <c r="N20" s="147" t="str">
        <f t="shared" si="1"/>
        <v xml:space="preserve">LA </v>
      </c>
      <c r="O20" s="143"/>
      <c r="P20" s="143"/>
      <c r="Q20" s="143"/>
      <c r="R20" s="143"/>
      <c r="S20" s="143"/>
      <c r="T20" s="143"/>
      <c r="U20" s="131"/>
    </row>
    <row r="21" spans="1:21" x14ac:dyDescent="0.2">
      <c r="A21" s="131"/>
      <c r="B21">
        <f>IF(C21&lt;=Рабочий!AH$1,INDEX(Рабочий!$Z$3:$Z$303,MATCH(C21,Рабочий!$AH$3:$AH$303,0)),0)</f>
        <v>1</v>
      </c>
      <c r="C21">
        <f t="shared" si="2"/>
        <v>15</v>
      </c>
      <c r="D21" s="141" t="str">
        <f>IF(C21&lt;=Рабочий!AH$1,INDEX(Рабочий!$AA$3:$AA$303,MATCH(C21,Рабочий!$AH$3:$AH$303,0)),"")</f>
        <v>Ювеналы-2</v>
      </c>
      <c r="E21" s="142" t="str">
        <f>IF(D21&lt;&gt;"",INDEX(Рабочий!$AI$3:$AI$303,MATCH(C21,Рабочий!$AH$3:$AH$303,0)),"")</f>
        <v xml:space="preserve">LA </v>
      </c>
      <c r="F21" s="143"/>
      <c r="G21" s="143" t="s">
        <v>634</v>
      </c>
      <c r="H21" s="143" t="s">
        <v>208</v>
      </c>
      <c r="I21" s="143" t="s">
        <v>40</v>
      </c>
      <c r="J21" s="143"/>
      <c r="K21" s="143"/>
      <c r="L21" s="131"/>
      <c r="M21" s="146" t="str">
        <f t="shared" si="0"/>
        <v>Ювеналы-2</v>
      </c>
      <c r="N21" s="147" t="str">
        <f t="shared" si="1"/>
        <v xml:space="preserve">LA </v>
      </c>
      <c r="O21" s="143"/>
      <c r="P21" s="143"/>
      <c r="Q21" s="143"/>
      <c r="R21" s="143"/>
      <c r="S21" s="143"/>
      <c r="T21" s="143"/>
      <c r="U21" s="131"/>
    </row>
    <row r="22" spans="1:21" x14ac:dyDescent="0.2">
      <c r="A22" s="131"/>
      <c r="B22">
        <f>IF(C22&lt;=Рабочий!AH$1,INDEX(Рабочий!$Z$3:$Z$303,MATCH(C22,Рабочий!$AH$3:$AH$303,0)),0)</f>
        <v>1</v>
      </c>
      <c r="C22">
        <f t="shared" si="2"/>
        <v>16</v>
      </c>
      <c r="D22" s="141" t="str">
        <f>IF(C22&lt;=Рабочий!AH$1,INDEX(Рабочий!$AA$3:$AA$303,MATCH(C22,Рабочий!$AH$3:$AH$303,0)),"")</f>
        <v>Юниоры-1</v>
      </c>
      <c r="E22" s="142" t="str">
        <f>IF(D22&lt;&gt;"",INDEX(Рабочий!$AI$3:$AI$303,MATCH(C22,Рабочий!$AH$3:$AH$303,0)),"")</f>
        <v xml:space="preserve">ST </v>
      </c>
      <c r="F22" s="143"/>
      <c r="G22" s="143" t="s">
        <v>635</v>
      </c>
      <c r="H22" s="143" t="s">
        <v>420</v>
      </c>
      <c r="I22" s="143" t="s">
        <v>40</v>
      </c>
      <c r="J22" s="143" t="s">
        <v>38</v>
      </c>
      <c r="K22" s="143"/>
      <c r="L22" s="131"/>
      <c r="M22" s="146" t="str">
        <f t="shared" si="0"/>
        <v>Юниоры-1</v>
      </c>
      <c r="N22" s="147" t="str">
        <f t="shared" si="1"/>
        <v xml:space="preserve">ST </v>
      </c>
      <c r="O22" s="143"/>
      <c r="P22" s="143"/>
      <c r="Q22" s="143"/>
      <c r="R22" s="143"/>
      <c r="S22" s="143"/>
      <c r="T22" s="143"/>
      <c r="U22" s="131"/>
    </row>
    <row r="23" spans="1:21" x14ac:dyDescent="0.2">
      <c r="A23" s="131"/>
      <c r="B23">
        <f>IF(C23&lt;=Рабочий!AH$1,INDEX(Рабочий!$Z$3:$Z$303,MATCH(C23,Рабочий!$AH$3:$AH$303,0)),0)</f>
        <v>1</v>
      </c>
      <c r="C23">
        <f t="shared" si="2"/>
        <v>17</v>
      </c>
      <c r="D23" s="141" t="str">
        <f>IF(C23&lt;=Рабочий!AH$1,INDEX(Рабочий!$AA$3:$AA$303,MATCH(C23,Рабочий!$AH$3:$AH$303,0)),"")</f>
        <v>Юниоры-2</v>
      </c>
      <c r="E23" s="142" t="str">
        <f>IF(D23&lt;&gt;"",INDEX(Рабочий!$AI$3:$AI$303,MATCH(C23,Рабочий!$AH$3:$AH$303,0)),"")</f>
        <v xml:space="preserve">ST </v>
      </c>
      <c r="F23" s="143"/>
      <c r="G23" s="143" t="s">
        <v>635</v>
      </c>
      <c r="H23" s="143" t="s">
        <v>420</v>
      </c>
      <c r="I23" s="143" t="s">
        <v>40</v>
      </c>
      <c r="J23" s="143" t="s">
        <v>452</v>
      </c>
      <c r="K23" s="143"/>
      <c r="L23" s="131"/>
      <c r="M23" s="146" t="str">
        <f t="shared" si="0"/>
        <v>Юниоры-2</v>
      </c>
      <c r="N23" s="147" t="str">
        <f t="shared" si="1"/>
        <v xml:space="preserve">ST </v>
      </c>
      <c r="O23" s="143"/>
      <c r="P23" s="143"/>
      <c r="Q23" s="143"/>
      <c r="R23" s="143"/>
      <c r="S23" s="143"/>
      <c r="T23" s="143"/>
      <c r="U23" s="131"/>
    </row>
    <row r="24" spans="1:21" x14ac:dyDescent="0.2">
      <c r="A24" s="131"/>
      <c r="B24">
        <f>IF(C24&lt;=Рабочий!AH$1,INDEX(Рабочий!$Z$3:$Z$303,MATCH(C24,Рабочий!$AH$3:$AH$303,0)),0)</f>
        <v>1</v>
      </c>
      <c r="C24">
        <f t="shared" si="2"/>
        <v>18</v>
      </c>
      <c r="D24" s="141" t="str">
        <f>IF(C24&lt;=Рабочий!AH$1,INDEX(Рабочий!$AA$3:$AA$303,MATCH(C24,Рабочий!$AH$3:$AH$303,0)),"")</f>
        <v>Молодежь-1</v>
      </c>
      <c r="E24" s="142" t="str">
        <f>IF(D24&lt;&gt;"",INDEX(Рабочий!$AI$3:$AI$303,MATCH(C24,Рабочий!$AH$3:$AH$303,0)),"")</f>
        <v xml:space="preserve">ST </v>
      </c>
      <c r="F24" s="143"/>
      <c r="G24" s="143" t="s">
        <v>636</v>
      </c>
      <c r="H24" s="143" t="s">
        <v>38</v>
      </c>
      <c r="I24" s="143" t="s">
        <v>420</v>
      </c>
      <c r="J24" s="143" t="s">
        <v>421</v>
      </c>
      <c r="K24" s="143"/>
      <c r="L24" s="131"/>
      <c r="M24" s="146" t="str">
        <f t="shared" si="0"/>
        <v>Молодежь-1</v>
      </c>
      <c r="N24" s="147" t="str">
        <f t="shared" si="1"/>
        <v xml:space="preserve">ST </v>
      </c>
      <c r="O24" s="143"/>
      <c r="P24" s="143"/>
      <c r="Q24" s="143"/>
      <c r="R24" s="143"/>
      <c r="S24" s="143"/>
      <c r="T24" s="143"/>
      <c r="U24" s="131"/>
    </row>
    <row r="25" spans="1:21" x14ac:dyDescent="0.2">
      <c r="A25" s="131"/>
      <c r="B25">
        <f>IF(C25&lt;=Рабочий!AH$1,INDEX(Рабочий!$Z$3:$Z$303,MATCH(C25,Рабочий!$AH$3:$AH$303,0)),0)</f>
        <v>1</v>
      </c>
      <c r="C25">
        <f t="shared" si="2"/>
        <v>19</v>
      </c>
      <c r="D25" s="141" t="str">
        <f>IF(C25&lt;=Рабочий!AH$1,INDEX(Рабочий!$AA$3:$AA$303,MATCH(C25,Рабочий!$AH$3:$AH$303,0)),"")</f>
        <v>Взрослые</v>
      </c>
      <c r="E25" s="142" t="str">
        <f>IF(D25&lt;&gt;"",INDEX(Рабочий!$AI$3:$AI$303,MATCH(C25,Рабочий!$AH$3:$AH$303,0)),"")</f>
        <v xml:space="preserve">LA </v>
      </c>
      <c r="F25" s="143"/>
      <c r="G25" s="143" t="s">
        <v>636</v>
      </c>
      <c r="H25" s="143" t="s">
        <v>38</v>
      </c>
      <c r="I25" s="143" t="s">
        <v>420</v>
      </c>
      <c r="J25" s="143" t="s">
        <v>421</v>
      </c>
      <c r="K25" s="143"/>
      <c r="L25" s="131"/>
      <c r="M25" s="146" t="str">
        <f t="shared" si="0"/>
        <v>Взрослые</v>
      </c>
      <c r="N25" s="147" t="str">
        <f t="shared" si="1"/>
        <v xml:space="preserve">LA </v>
      </c>
      <c r="O25" s="143"/>
      <c r="P25" s="143"/>
      <c r="Q25" s="143"/>
      <c r="R25" s="143"/>
      <c r="S25" s="143"/>
      <c r="T25" s="143"/>
      <c r="U25" s="131"/>
    </row>
    <row r="26" spans="1:21" x14ac:dyDescent="0.2">
      <c r="A26" s="131"/>
      <c r="B26">
        <f>IF(C26&lt;=Рабочий!AH$1,INDEX(Рабочий!$Z$3:$Z$303,MATCH(C26,Рабочий!$AH$3:$AH$303,0)),0)</f>
        <v>0</v>
      </c>
      <c r="C26">
        <f t="shared" si="2"/>
        <v>20</v>
      </c>
      <c r="D26" s="141" t="str">
        <f>IF(C26&lt;=Рабочий!AH$1,INDEX(Рабочий!$AA$3:$AA$303,MATCH(C26,Рабочий!$AH$3:$AH$303,0)),"")</f>
        <v/>
      </c>
      <c r="E26" s="142" t="str">
        <f>IF(D26&lt;&gt;"",INDEX(Рабочий!$AI$3:$AI$303,MATCH(C26,Рабочий!$AH$3:$AH$303,0)),"")</f>
        <v/>
      </c>
      <c r="F26" s="143"/>
      <c r="G26" s="143"/>
      <c r="H26" s="143"/>
      <c r="I26" s="143"/>
      <c r="J26" s="143"/>
      <c r="K26" s="143"/>
      <c r="L26" s="131"/>
      <c r="M26" s="146" t="str">
        <f t="shared" si="0"/>
        <v/>
      </c>
      <c r="N26" s="147" t="str">
        <f t="shared" si="1"/>
        <v/>
      </c>
      <c r="O26" s="143"/>
      <c r="P26" s="143"/>
      <c r="Q26" s="143"/>
      <c r="R26" s="143"/>
      <c r="S26" s="143"/>
      <c r="T26" s="143"/>
      <c r="U26" s="131"/>
    </row>
    <row r="27" spans="1:21" x14ac:dyDescent="0.2">
      <c r="A27" s="131"/>
      <c r="B27">
        <f>IF(C27&lt;=Рабочий!AH$1,INDEX(Рабочий!$Z$3:$Z$303,MATCH(C27,Рабочий!$AH$3:$AH$303,0)),0)</f>
        <v>0</v>
      </c>
      <c r="C27">
        <f t="shared" si="2"/>
        <v>21</v>
      </c>
      <c r="D27" s="141" t="str">
        <f>IF(C27&lt;=Рабочий!AH$1,INDEX(Рабочий!$AA$3:$AA$303,MATCH(C27,Рабочий!$AH$3:$AH$303,0)),"")</f>
        <v/>
      </c>
      <c r="E27" s="142" t="str">
        <f>IF(D27&lt;&gt;"",INDEX(Рабочий!$AI$3:$AI$303,MATCH(C27,Рабочий!$AH$3:$AH$303,0)),"")</f>
        <v/>
      </c>
      <c r="F27" s="143"/>
      <c r="G27" s="143"/>
      <c r="H27" s="143"/>
      <c r="I27" s="143"/>
      <c r="J27" s="143"/>
      <c r="K27" s="143"/>
      <c r="L27" s="131"/>
      <c r="M27" s="146" t="str">
        <f t="shared" si="0"/>
        <v/>
      </c>
      <c r="N27" s="147" t="str">
        <f t="shared" si="1"/>
        <v/>
      </c>
      <c r="O27" s="143"/>
      <c r="P27" s="143"/>
      <c r="Q27" s="143"/>
      <c r="R27" s="143"/>
      <c r="S27" s="143"/>
      <c r="T27" s="143"/>
      <c r="U27" s="131"/>
    </row>
    <row r="28" spans="1:21" x14ac:dyDescent="0.2">
      <c r="A28" s="131"/>
      <c r="B28">
        <f>IF(C28&lt;=Рабочий!AH$1,INDEX(Рабочий!$Z$3:$Z$303,MATCH(C28,Рабочий!$AH$3:$AH$303,0)),0)</f>
        <v>0</v>
      </c>
      <c r="C28">
        <f t="shared" si="2"/>
        <v>22</v>
      </c>
      <c r="D28" s="141" t="str">
        <f>IF(C28&lt;=Рабочий!AH$1,INDEX(Рабочий!$AA$3:$AA$303,MATCH(C28,Рабочий!$AH$3:$AH$303,0)),"")</f>
        <v/>
      </c>
      <c r="E28" s="142" t="str">
        <f>IF(D28&lt;&gt;"",INDEX(Рабочий!$AI$3:$AI$303,MATCH(C28,Рабочий!$AH$3:$AH$303,0)),"")</f>
        <v/>
      </c>
      <c r="F28" s="143"/>
      <c r="G28" s="143"/>
      <c r="H28" s="143"/>
      <c r="I28" s="143"/>
      <c r="J28" s="143"/>
      <c r="K28" s="143"/>
      <c r="L28" s="131"/>
      <c r="M28" s="146" t="str">
        <f t="shared" si="0"/>
        <v/>
      </c>
      <c r="N28" s="147" t="str">
        <f t="shared" si="1"/>
        <v/>
      </c>
      <c r="O28" s="143"/>
      <c r="P28" s="143"/>
      <c r="Q28" s="143"/>
      <c r="R28" s="143"/>
      <c r="S28" s="143"/>
      <c r="T28" s="143"/>
      <c r="U28" s="131"/>
    </row>
    <row r="29" spans="1:21" x14ac:dyDescent="0.2">
      <c r="A29" s="131"/>
      <c r="B29">
        <f>IF(C29&lt;=Рабочий!AH$1,INDEX(Рабочий!$Z$3:$Z$303,MATCH(C29,Рабочий!$AH$3:$AH$303,0)),0)</f>
        <v>0</v>
      </c>
      <c r="C29">
        <f t="shared" si="2"/>
        <v>23</v>
      </c>
      <c r="D29" s="141" t="str">
        <f>IF(C29&lt;=Рабочий!AH$1,INDEX(Рабочий!$AA$3:$AA$303,MATCH(C29,Рабочий!$AH$3:$AH$303,0)),"")</f>
        <v/>
      </c>
      <c r="E29" s="142" t="str">
        <f>IF(D29&lt;&gt;"",INDEX(Рабочий!$AI$3:$AI$303,MATCH(C29,Рабочий!$AH$3:$AH$303,0)),"")</f>
        <v/>
      </c>
      <c r="F29" s="143"/>
      <c r="G29" s="143"/>
      <c r="H29" s="143"/>
      <c r="I29" s="143"/>
      <c r="J29" s="143"/>
      <c r="K29" s="143"/>
      <c r="L29" s="131"/>
      <c r="M29" s="146" t="str">
        <f t="shared" si="0"/>
        <v/>
      </c>
      <c r="N29" s="147" t="str">
        <f t="shared" si="1"/>
        <v/>
      </c>
      <c r="O29" s="143"/>
      <c r="P29" s="143"/>
      <c r="Q29" s="143"/>
      <c r="R29" s="143"/>
      <c r="S29" s="143"/>
      <c r="T29" s="143"/>
      <c r="U29" s="131"/>
    </row>
    <row r="30" spans="1:21" x14ac:dyDescent="0.2">
      <c r="A30" s="131"/>
      <c r="B30">
        <f>IF(C30&lt;=Рабочий!AH$1,INDEX(Рабочий!$Z$3:$Z$303,MATCH(C30,Рабочий!$AH$3:$AH$303,0)),0)</f>
        <v>0</v>
      </c>
      <c r="C30">
        <f t="shared" si="2"/>
        <v>24</v>
      </c>
      <c r="D30" s="141" t="str">
        <f>IF(C30&lt;=Рабочий!AH$1,INDEX(Рабочий!$AA$3:$AA$303,MATCH(C30,Рабочий!$AH$3:$AH$303,0)),"")</f>
        <v/>
      </c>
      <c r="E30" s="142" t="str">
        <f>IF(D30&lt;&gt;"",INDEX(Рабочий!$AI$3:$AI$303,MATCH(C30,Рабочий!$AH$3:$AH$303,0)),"")</f>
        <v/>
      </c>
      <c r="F30" s="143"/>
      <c r="G30" s="143"/>
      <c r="H30" s="143"/>
      <c r="I30" s="143"/>
      <c r="J30" s="143"/>
      <c r="K30" s="143"/>
      <c r="L30" s="131"/>
      <c r="M30" s="146" t="str">
        <f t="shared" si="0"/>
        <v/>
      </c>
      <c r="N30" s="147" t="str">
        <f t="shared" si="1"/>
        <v/>
      </c>
      <c r="O30" s="143"/>
      <c r="P30" s="143"/>
      <c r="Q30" s="143"/>
      <c r="R30" s="143"/>
      <c r="S30" s="143"/>
      <c r="T30" s="143"/>
      <c r="U30" s="131"/>
    </row>
    <row r="31" spans="1:21" x14ac:dyDescent="0.2">
      <c r="A31" s="131"/>
      <c r="B31">
        <f>IF(C31&lt;=Рабочий!AH$1,INDEX(Рабочий!$Z$3:$Z$303,MATCH(C31,Рабочий!$AH$3:$AH$303,0)),0)</f>
        <v>0</v>
      </c>
      <c r="C31">
        <f t="shared" si="2"/>
        <v>25</v>
      </c>
      <c r="D31" s="141" t="str">
        <f>IF(C31&lt;=Рабочий!AH$1,INDEX(Рабочий!$AA$3:$AA$303,MATCH(C31,Рабочий!$AH$3:$AH$303,0)),"")</f>
        <v/>
      </c>
      <c r="E31" s="142" t="str">
        <f>IF(D31&lt;&gt;"",INDEX(Рабочий!$AI$3:$AI$303,MATCH(C31,Рабочий!$AH$3:$AH$303,0)),"")</f>
        <v/>
      </c>
      <c r="F31" s="143"/>
      <c r="G31" s="143"/>
      <c r="H31" s="143"/>
      <c r="I31" s="143"/>
      <c r="J31" s="143"/>
      <c r="K31" s="143"/>
      <c r="L31" s="131"/>
      <c r="M31" s="146" t="str">
        <f t="shared" si="0"/>
        <v/>
      </c>
      <c r="N31" s="147" t="str">
        <f t="shared" si="1"/>
        <v/>
      </c>
      <c r="O31" s="143"/>
      <c r="P31" s="143"/>
      <c r="Q31" s="143"/>
      <c r="R31" s="143"/>
      <c r="S31" s="143"/>
      <c r="T31" s="143"/>
      <c r="U31" s="131"/>
    </row>
    <row r="32" spans="1:21" x14ac:dyDescent="0.2">
      <c r="A32" s="131"/>
      <c r="B32">
        <f>IF(C32&lt;=Рабочий!AH$1,INDEX(Рабочий!$Z$3:$Z$303,MATCH(C32,Рабочий!$AH$3:$AH$303,0)),0)</f>
        <v>0</v>
      </c>
      <c r="C32">
        <f t="shared" si="2"/>
        <v>26</v>
      </c>
      <c r="D32" s="141" t="str">
        <f>IF(C32&lt;=Рабочий!AH$1,INDEX(Рабочий!$AA$3:$AA$303,MATCH(C32,Рабочий!$AH$3:$AH$303,0)),"")</f>
        <v/>
      </c>
      <c r="E32" s="142" t="str">
        <f>IF(D32&lt;&gt;"",INDEX(Рабочий!$AI$3:$AI$303,MATCH(C32,Рабочий!$AH$3:$AH$303,0)),"")</f>
        <v/>
      </c>
      <c r="F32" s="143"/>
      <c r="G32" s="143"/>
      <c r="H32" s="143"/>
      <c r="I32" s="143"/>
      <c r="J32" s="143"/>
      <c r="K32" s="143"/>
      <c r="L32" s="131"/>
      <c r="M32" s="146" t="str">
        <f t="shared" si="0"/>
        <v/>
      </c>
      <c r="N32" s="147" t="str">
        <f t="shared" si="1"/>
        <v/>
      </c>
      <c r="O32" s="143"/>
      <c r="P32" s="143"/>
      <c r="Q32" s="143"/>
      <c r="R32" s="143"/>
      <c r="S32" s="143"/>
      <c r="T32" s="143"/>
      <c r="U32" s="131"/>
    </row>
    <row r="33" spans="1:21" x14ac:dyDescent="0.2">
      <c r="A33" s="131"/>
      <c r="B33">
        <f>IF(C33&lt;=Рабочий!AH$1,INDEX(Рабочий!$Z$3:$Z$303,MATCH(C33,Рабочий!$AH$3:$AH$303,0)),0)</f>
        <v>0</v>
      </c>
      <c r="C33">
        <f t="shared" si="2"/>
        <v>27</v>
      </c>
      <c r="D33" s="141" t="str">
        <f>IF(C33&lt;=Рабочий!AH$1,INDEX(Рабочий!$AA$3:$AA$303,MATCH(C33,Рабочий!$AH$3:$AH$303,0)),"")</f>
        <v/>
      </c>
      <c r="E33" s="142" t="str">
        <f>IF(D33&lt;&gt;"",INDEX(Рабочий!$AI$3:$AI$303,MATCH(C33,Рабочий!$AH$3:$AH$303,0)),"")</f>
        <v/>
      </c>
      <c r="F33" s="143"/>
      <c r="G33" s="143"/>
      <c r="H33" s="143"/>
      <c r="I33" s="143"/>
      <c r="J33" s="143"/>
      <c r="K33" s="143"/>
      <c r="L33" s="131"/>
      <c r="M33" s="146" t="str">
        <f t="shared" si="0"/>
        <v/>
      </c>
      <c r="N33" s="147" t="str">
        <f t="shared" si="1"/>
        <v/>
      </c>
      <c r="O33" s="143"/>
      <c r="P33" s="143"/>
      <c r="Q33" s="143"/>
      <c r="R33" s="143"/>
      <c r="S33" s="143"/>
      <c r="T33" s="143"/>
      <c r="U33" s="131"/>
    </row>
    <row r="34" spans="1:21" x14ac:dyDescent="0.2">
      <c r="A34" s="131"/>
      <c r="B34">
        <f>IF(C34&lt;=Рабочий!AH$1,INDEX(Рабочий!$Z$3:$Z$303,MATCH(C34,Рабочий!$AH$3:$AH$303,0)),0)</f>
        <v>0</v>
      </c>
      <c r="C34">
        <f t="shared" si="2"/>
        <v>28</v>
      </c>
      <c r="D34" s="141" t="str">
        <f>IF(C34&lt;=Рабочий!AH$1,INDEX(Рабочий!$AA$3:$AA$303,MATCH(C34,Рабочий!$AH$3:$AH$303,0)),"")</f>
        <v/>
      </c>
      <c r="E34" s="142" t="str">
        <f>IF(D34&lt;&gt;"",INDEX(Рабочий!$AI$3:$AI$303,MATCH(C34,Рабочий!$AH$3:$AH$303,0)),"")</f>
        <v/>
      </c>
      <c r="F34" s="143"/>
      <c r="G34" s="143"/>
      <c r="H34" s="143"/>
      <c r="I34" s="143"/>
      <c r="J34" s="143"/>
      <c r="K34" s="143"/>
      <c r="L34" s="131"/>
      <c r="M34" s="146" t="str">
        <f t="shared" si="0"/>
        <v/>
      </c>
      <c r="N34" s="147" t="str">
        <f t="shared" si="1"/>
        <v/>
      </c>
      <c r="O34" s="143"/>
      <c r="P34" s="143"/>
      <c r="Q34" s="143"/>
      <c r="R34" s="143"/>
      <c r="S34" s="143"/>
      <c r="T34" s="143"/>
      <c r="U34" s="131"/>
    </row>
    <row r="35" spans="1:21" x14ac:dyDescent="0.2">
      <c r="A35" s="131"/>
      <c r="B35">
        <f>IF(C35&lt;=Рабочий!AH$1,INDEX(Рабочий!$Z$3:$Z$303,MATCH(C35,Рабочий!$AH$3:$AH$303,0)),0)</f>
        <v>0</v>
      </c>
      <c r="C35">
        <f t="shared" si="2"/>
        <v>29</v>
      </c>
      <c r="D35" s="141" t="str">
        <f>IF(C35&lt;=Рабочий!AH$1,INDEX(Рабочий!$AA$3:$AA$303,MATCH(C35,Рабочий!$AH$3:$AH$303,0)),"")</f>
        <v/>
      </c>
      <c r="E35" s="142" t="str">
        <f>IF(D35&lt;&gt;"",INDEX(Рабочий!$AI$3:$AI$303,MATCH(C35,Рабочий!$AH$3:$AH$303,0)),"")</f>
        <v/>
      </c>
      <c r="F35" s="143"/>
      <c r="G35" s="143"/>
      <c r="H35" s="143"/>
      <c r="I35" s="143"/>
      <c r="J35" s="143"/>
      <c r="K35" s="143"/>
      <c r="L35" s="131"/>
      <c r="M35" s="146" t="str">
        <f t="shared" si="0"/>
        <v/>
      </c>
      <c r="N35" s="147" t="str">
        <f t="shared" si="1"/>
        <v/>
      </c>
      <c r="O35" s="143"/>
      <c r="P35" s="143"/>
      <c r="Q35" s="143"/>
      <c r="R35" s="143"/>
      <c r="S35" s="143"/>
      <c r="T35" s="143"/>
      <c r="U35" s="131"/>
    </row>
    <row r="36" spans="1:21" x14ac:dyDescent="0.2">
      <c r="A36" s="131"/>
      <c r="B36">
        <f>IF(C36&lt;=Рабочий!AH$1,INDEX(Рабочий!$Z$3:$Z$303,MATCH(C36,Рабочий!$AH$3:$AH$303,0)),0)</f>
        <v>0</v>
      </c>
      <c r="C36">
        <f t="shared" si="2"/>
        <v>30</v>
      </c>
      <c r="D36" s="141" t="str">
        <f>IF(C36&lt;=Рабочий!AH$1,INDEX(Рабочий!$AA$3:$AA$303,MATCH(C36,Рабочий!$AH$3:$AH$303,0)),"")</f>
        <v/>
      </c>
      <c r="E36" s="142" t="str">
        <f>IF(D36&lt;&gt;"",INDEX(Рабочий!$AI$3:$AI$303,MATCH(C36,Рабочий!$AH$3:$AH$303,0)),"")</f>
        <v/>
      </c>
      <c r="F36" s="143"/>
      <c r="G36" s="143"/>
      <c r="H36" s="143"/>
      <c r="I36" s="143"/>
      <c r="J36" s="143"/>
      <c r="K36" s="143"/>
      <c r="L36" s="131"/>
      <c r="M36" s="146" t="str">
        <f t="shared" si="0"/>
        <v/>
      </c>
      <c r="N36" s="147" t="str">
        <f t="shared" si="1"/>
        <v/>
      </c>
      <c r="O36" s="143"/>
      <c r="P36" s="143"/>
      <c r="Q36" s="143"/>
      <c r="R36" s="143"/>
      <c r="S36" s="143"/>
      <c r="T36" s="143"/>
      <c r="U36" s="131"/>
    </row>
    <row r="37" spans="1:21" x14ac:dyDescent="0.2">
      <c r="A37" s="131"/>
      <c r="B37">
        <f>IF(C37&lt;=Рабочий!AH$1,INDEX(Рабочий!$Z$3:$Z$303,MATCH(C37,Рабочий!$AH$3:$AH$303,0)),0)</f>
        <v>0</v>
      </c>
      <c r="C37">
        <f t="shared" si="2"/>
        <v>31</v>
      </c>
      <c r="D37" s="141" t="str">
        <f>IF(C37&lt;=Рабочий!AH$1,INDEX(Рабочий!$AA$3:$AA$303,MATCH(C37,Рабочий!$AH$3:$AH$303,0)),"")</f>
        <v/>
      </c>
      <c r="E37" s="142" t="str">
        <f>IF(D37&lt;&gt;"",INDEX(Рабочий!$AI$3:$AI$303,MATCH(C37,Рабочий!$AH$3:$AH$303,0)),"")</f>
        <v/>
      </c>
      <c r="F37" s="143"/>
      <c r="G37" s="143"/>
      <c r="H37" s="143"/>
      <c r="I37" s="143"/>
      <c r="J37" s="143"/>
      <c r="K37" s="143"/>
      <c r="L37" s="131"/>
      <c r="M37" s="146" t="str">
        <f t="shared" si="0"/>
        <v/>
      </c>
      <c r="N37" s="147" t="str">
        <f t="shared" si="1"/>
        <v/>
      </c>
      <c r="O37" s="143"/>
      <c r="P37" s="143"/>
      <c r="Q37" s="143"/>
      <c r="R37" s="143"/>
      <c r="S37" s="143"/>
      <c r="T37" s="143"/>
      <c r="U37" s="131"/>
    </row>
    <row r="38" spans="1:21" x14ac:dyDescent="0.2">
      <c r="A38" s="131"/>
      <c r="B38">
        <f>IF(C38&lt;=Рабочий!AH$1,INDEX(Рабочий!$Z$3:$Z$303,MATCH(C38,Рабочий!$AH$3:$AH$303,0)),0)</f>
        <v>0</v>
      </c>
      <c r="C38">
        <f t="shared" si="2"/>
        <v>32</v>
      </c>
      <c r="D38" s="141" t="str">
        <f>IF(C38&lt;=Рабочий!AH$1,INDEX(Рабочий!$AA$3:$AA$303,MATCH(C38,Рабочий!$AH$3:$AH$303,0)),"")</f>
        <v/>
      </c>
      <c r="E38" s="142" t="str">
        <f>IF(D38&lt;&gt;"",INDEX(Рабочий!$AI$3:$AI$303,MATCH(C38,Рабочий!$AH$3:$AH$303,0)),"")</f>
        <v/>
      </c>
      <c r="F38" s="143"/>
      <c r="G38" s="143"/>
      <c r="H38" s="143"/>
      <c r="I38" s="143"/>
      <c r="J38" s="143"/>
      <c r="K38" s="143"/>
      <c r="L38" s="131"/>
      <c r="M38" s="146" t="str">
        <f t="shared" si="0"/>
        <v/>
      </c>
      <c r="N38" s="147" t="str">
        <f t="shared" si="1"/>
        <v/>
      </c>
      <c r="O38" s="143"/>
      <c r="P38" s="143"/>
      <c r="Q38" s="143"/>
      <c r="R38" s="143"/>
      <c r="S38" s="143"/>
      <c r="T38" s="143"/>
      <c r="U38" s="131"/>
    </row>
    <row r="39" spans="1:21" x14ac:dyDescent="0.2">
      <c r="A39" s="131"/>
      <c r="B39">
        <f>IF(C39&lt;=Рабочий!AH$1,INDEX(Рабочий!$Z$3:$Z$303,MATCH(C39,Рабочий!$AH$3:$AH$303,0)),0)</f>
        <v>0</v>
      </c>
      <c r="C39">
        <f t="shared" si="2"/>
        <v>33</v>
      </c>
      <c r="D39" s="141" t="str">
        <f>IF(C39&lt;=Рабочий!AH$1,INDEX(Рабочий!$AA$3:$AA$303,MATCH(C39,Рабочий!$AH$3:$AH$303,0)),"")</f>
        <v/>
      </c>
      <c r="E39" s="142" t="str">
        <f>IF(D39&lt;&gt;"",INDEX(Рабочий!$AI$3:$AI$303,MATCH(C39,Рабочий!$AH$3:$AH$303,0)),"")</f>
        <v/>
      </c>
      <c r="F39" s="143"/>
      <c r="G39" s="143"/>
      <c r="H39" s="143"/>
      <c r="I39" s="143"/>
      <c r="J39" s="143"/>
      <c r="K39" s="143"/>
      <c r="L39" s="131"/>
      <c r="M39" s="146" t="str">
        <f t="shared" ref="M39:M70" si="3">D39</f>
        <v/>
      </c>
      <c r="N39" s="147" t="str">
        <f t="shared" ref="N39:N70" si="4">E39</f>
        <v/>
      </c>
      <c r="O39" s="143"/>
      <c r="P39" s="143"/>
      <c r="Q39" s="143"/>
      <c r="R39" s="143"/>
      <c r="S39" s="143"/>
      <c r="T39" s="143"/>
      <c r="U39" s="131"/>
    </row>
    <row r="40" spans="1:21" x14ac:dyDescent="0.2">
      <c r="A40" s="131"/>
      <c r="B40">
        <f>IF(C40&lt;=Рабочий!AH$1,INDEX(Рабочий!$Z$3:$Z$303,MATCH(C40,Рабочий!$AH$3:$AH$303,0)),0)</f>
        <v>0</v>
      </c>
      <c r="C40">
        <f t="shared" ref="C40:C71" si="5">C39+1</f>
        <v>34</v>
      </c>
      <c r="D40" s="141" t="str">
        <f>IF(C40&lt;=Рабочий!AH$1,INDEX(Рабочий!$AA$3:$AA$303,MATCH(C40,Рабочий!$AH$3:$AH$303,0)),"")</f>
        <v/>
      </c>
      <c r="E40" s="142" t="str">
        <f>IF(D40&lt;&gt;"",INDEX(Рабочий!$AI$3:$AI$303,MATCH(C40,Рабочий!$AH$3:$AH$303,0)),"")</f>
        <v/>
      </c>
      <c r="F40" s="143"/>
      <c r="G40" s="143"/>
      <c r="H40" s="143"/>
      <c r="I40" s="143"/>
      <c r="J40" s="143"/>
      <c r="K40" s="143"/>
      <c r="L40" s="131"/>
      <c r="M40" s="146" t="str">
        <f t="shared" si="3"/>
        <v/>
      </c>
      <c r="N40" s="147" t="str">
        <f t="shared" si="4"/>
        <v/>
      </c>
      <c r="O40" s="143"/>
      <c r="P40" s="143"/>
      <c r="Q40" s="143"/>
      <c r="R40" s="143"/>
      <c r="S40" s="143"/>
      <c r="T40" s="143"/>
      <c r="U40" s="131"/>
    </row>
    <row r="41" spans="1:21" x14ac:dyDescent="0.2">
      <c r="A41" s="131"/>
      <c r="B41">
        <f>IF(C41&lt;=Рабочий!AH$1,INDEX(Рабочий!$Z$3:$Z$303,MATCH(C41,Рабочий!$AH$3:$AH$303,0)),0)</f>
        <v>0</v>
      </c>
      <c r="C41">
        <f t="shared" si="5"/>
        <v>35</v>
      </c>
      <c r="D41" s="141" t="str">
        <f>IF(C41&lt;=Рабочий!AH$1,INDEX(Рабочий!$AA$3:$AA$303,MATCH(C41,Рабочий!$AH$3:$AH$303,0)),"")</f>
        <v/>
      </c>
      <c r="E41" s="142" t="str">
        <f>IF(D41&lt;&gt;"",INDEX(Рабочий!$AI$3:$AI$303,MATCH(C41,Рабочий!$AH$3:$AH$303,0)),"")</f>
        <v/>
      </c>
      <c r="F41" s="143"/>
      <c r="G41" s="143"/>
      <c r="H41" s="143"/>
      <c r="I41" s="143"/>
      <c r="J41" s="143"/>
      <c r="K41" s="143"/>
      <c r="L41" s="131"/>
      <c r="M41" s="146" t="str">
        <f t="shared" si="3"/>
        <v/>
      </c>
      <c r="N41" s="147" t="str">
        <f t="shared" si="4"/>
        <v/>
      </c>
      <c r="O41" s="143"/>
      <c r="P41" s="143"/>
      <c r="Q41" s="143"/>
      <c r="R41" s="143"/>
      <c r="S41" s="143"/>
      <c r="T41" s="143"/>
      <c r="U41" s="131"/>
    </row>
    <row r="42" spans="1:21" x14ac:dyDescent="0.2">
      <c r="A42" s="131"/>
      <c r="B42">
        <f>IF(C42&lt;=Рабочий!AH$1,INDEX(Рабочий!$Z$3:$Z$303,MATCH(C42,Рабочий!$AH$3:$AH$303,0)),0)</f>
        <v>0</v>
      </c>
      <c r="C42">
        <f t="shared" si="5"/>
        <v>36</v>
      </c>
      <c r="D42" s="141" t="str">
        <f>IF(C42&lt;=Рабочий!AH$1,INDEX(Рабочий!$AA$3:$AA$303,MATCH(C42,Рабочий!$AH$3:$AH$303,0)),"")</f>
        <v/>
      </c>
      <c r="E42" s="142" t="str">
        <f>IF(D42&lt;&gt;"",INDEX(Рабочий!$AI$3:$AI$303,MATCH(C42,Рабочий!$AH$3:$AH$303,0)),"")</f>
        <v/>
      </c>
      <c r="F42" s="143"/>
      <c r="G42" s="143"/>
      <c r="H42" s="143"/>
      <c r="I42" s="143"/>
      <c r="J42" s="143"/>
      <c r="K42" s="143"/>
      <c r="L42" s="131"/>
      <c r="M42" s="146" t="str">
        <f t="shared" si="3"/>
        <v/>
      </c>
      <c r="N42" s="147" t="str">
        <f t="shared" si="4"/>
        <v/>
      </c>
      <c r="O42" s="143"/>
      <c r="P42" s="143"/>
      <c r="Q42" s="143"/>
      <c r="R42" s="143"/>
      <c r="S42" s="143"/>
      <c r="T42" s="143"/>
      <c r="U42" s="131"/>
    </row>
    <row r="43" spans="1:21" x14ac:dyDescent="0.2">
      <c r="A43" s="131"/>
      <c r="B43">
        <f>IF(C43&lt;=Рабочий!AH$1,INDEX(Рабочий!$Z$3:$Z$303,MATCH(C43,Рабочий!$AH$3:$AH$303,0)),0)</f>
        <v>0</v>
      </c>
      <c r="C43">
        <f t="shared" si="5"/>
        <v>37</v>
      </c>
      <c r="D43" s="141" t="str">
        <f>IF(C43&lt;=Рабочий!AH$1,INDEX(Рабочий!$AA$3:$AA$303,MATCH(C43,Рабочий!$AH$3:$AH$303,0)),"")</f>
        <v/>
      </c>
      <c r="E43" s="142" t="str">
        <f>IF(D43&lt;&gt;"",INDEX(Рабочий!$AI$3:$AI$303,MATCH(C43,Рабочий!$AH$3:$AH$303,0)),"")</f>
        <v/>
      </c>
      <c r="F43" s="143"/>
      <c r="G43" s="143"/>
      <c r="H43" s="143"/>
      <c r="I43" s="143"/>
      <c r="J43" s="143"/>
      <c r="K43" s="143"/>
      <c r="L43" s="131"/>
      <c r="M43" s="146" t="str">
        <f t="shared" si="3"/>
        <v/>
      </c>
      <c r="N43" s="147" t="str">
        <f t="shared" si="4"/>
        <v/>
      </c>
      <c r="O43" s="143"/>
      <c r="P43" s="143"/>
      <c r="Q43" s="143"/>
      <c r="R43" s="143"/>
      <c r="S43" s="143"/>
      <c r="T43" s="143"/>
      <c r="U43" s="131"/>
    </row>
    <row r="44" spans="1:21" x14ac:dyDescent="0.2">
      <c r="A44" s="131"/>
      <c r="B44">
        <f>IF(C44&lt;=Рабочий!AH$1,INDEX(Рабочий!$Z$3:$Z$303,MATCH(C44,Рабочий!$AH$3:$AH$303,0)),0)</f>
        <v>0</v>
      </c>
      <c r="C44">
        <f t="shared" si="5"/>
        <v>38</v>
      </c>
      <c r="D44" s="141" t="str">
        <f>IF(C44&lt;=Рабочий!AH$1,INDEX(Рабочий!$AA$3:$AA$303,MATCH(C44,Рабочий!$AH$3:$AH$303,0)),"")</f>
        <v/>
      </c>
      <c r="E44" s="142" t="str">
        <f>IF(D44&lt;&gt;"",INDEX(Рабочий!$AI$3:$AI$303,MATCH(C44,Рабочий!$AH$3:$AH$303,0)),"")</f>
        <v/>
      </c>
      <c r="F44" s="143"/>
      <c r="G44" s="143"/>
      <c r="H44" s="143"/>
      <c r="I44" s="143"/>
      <c r="J44" s="143"/>
      <c r="K44" s="143"/>
      <c r="L44" s="131"/>
      <c r="M44" s="146" t="str">
        <f t="shared" si="3"/>
        <v/>
      </c>
      <c r="N44" s="147" t="str">
        <f t="shared" si="4"/>
        <v/>
      </c>
      <c r="O44" s="143"/>
      <c r="P44" s="143"/>
      <c r="Q44" s="143"/>
      <c r="R44" s="143"/>
      <c r="S44" s="143"/>
      <c r="T44" s="143"/>
      <c r="U44" s="131"/>
    </row>
    <row r="45" spans="1:21" x14ac:dyDescent="0.2">
      <c r="A45" s="131"/>
      <c r="B45">
        <f>IF(C45&lt;=Рабочий!AH$1,INDEX(Рабочий!$Z$3:$Z$303,MATCH(C45,Рабочий!$AH$3:$AH$303,0)),0)</f>
        <v>0</v>
      </c>
      <c r="C45">
        <f t="shared" si="5"/>
        <v>39</v>
      </c>
      <c r="D45" s="141" t="str">
        <f>IF(C45&lt;=Рабочий!AH$1,INDEX(Рабочий!$AA$3:$AA$303,MATCH(C45,Рабочий!$AH$3:$AH$303,0)),"")</f>
        <v/>
      </c>
      <c r="E45" s="142" t="str">
        <f>IF(D45&lt;&gt;"",INDEX(Рабочий!$AI$3:$AI$303,MATCH(C45,Рабочий!$AH$3:$AH$303,0)),"")</f>
        <v/>
      </c>
      <c r="F45" s="143"/>
      <c r="G45" s="143"/>
      <c r="H45" s="143"/>
      <c r="I45" s="143"/>
      <c r="J45" s="143"/>
      <c r="K45" s="143"/>
      <c r="L45" s="131"/>
      <c r="M45" s="146" t="str">
        <f t="shared" si="3"/>
        <v/>
      </c>
      <c r="N45" s="147" t="str">
        <f t="shared" si="4"/>
        <v/>
      </c>
      <c r="O45" s="143"/>
      <c r="P45" s="143"/>
      <c r="Q45" s="143"/>
      <c r="R45" s="143"/>
      <c r="S45" s="143"/>
      <c r="T45" s="143"/>
      <c r="U45" s="131"/>
    </row>
    <row r="46" spans="1:21" x14ac:dyDescent="0.2">
      <c r="A46" s="131"/>
      <c r="B46">
        <f>IF(C46&lt;=Рабочий!AH$1,INDEX(Рабочий!$Z$3:$Z$303,MATCH(C46,Рабочий!$AH$3:$AH$303,0)),0)</f>
        <v>0</v>
      </c>
      <c r="C46">
        <f t="shared" si="5"/>
        <v>40</v>
      </c>
      <c r="D46" s="141" t="str">
        <f>IF(C46&lt;=Рабочий!AH$1,INDEX(Рабочий!$AA$3:$AA$303,MATCH(C46,Рабочий!$AH$3:$AH$303,0)),"")</f>
        <v/>
      </c>
      <c r="E46" s="142" t="str">
        <f>IF(D46&lt;&gt;"",INDEX(Рабочий!$AI$3:$AI$303,MATCH(C46,Рабочий!$AH$3:$AH$303,0)),"")</f>
        <v/>
      </c>
      <c r="F46" s="143"/>
      <c r="G46" s="143"/>
      <c r="H46" s="143"/>
      <c r="I46" s="143"/>
      <c r="J46" s="143"/>
      <c r="K46" s="143"/>
      <c r="L46" s="131"/>
      <c r="M46" s="146" t="str">
        <f t="shared" si="3"/>
        <v/>
      </c>
      <c r="N46" s="147" t="str">
        <f t="shared" si="4"/>
        <v/>
      </c>
      <c r="O46" s="143"/>
      <c r="P46" s="143"/>
      <c r="Q46" s="143"/>
      <c r="R46" s="143"/>
      <c r="S46" s="143"/>
      <c r="T46" s="143"/>
      <c r="U46" s="131"/>
    </row>
    <row r="47" spans="1:21" x14ac:dyDescent="0.2">
      <c r="A47" s="131"/>
      <c r="B47">
        <f>IF(C47&lt;=Рабочий!AH$1,INDEX(Рабочий!$Z$3:$Z$303,MATCH(C47,Рабочий!$AH$3:$AH$303,0)),0)</f>
        <v>0</v>
      </c>
      <c r="C47">
        <f t="shared" si="5"/>
        <v>41</v>
      </c>
      <c r="D47" s="141" t="str">
        <f>IF(C47&lt;=Рабочий!AH$1,INDEX(Рабочий!$AA$3:$AA$303,MATCH(C47,Рабочий!$AH$3:$AH$303,0)),"")</f>
        <v/>
      </c>
      <c r="E47" s="142" t="str">
        <f>IF(D47&lt;&gt;"",INDEX(Рабочий!$AI$3:$AI$303,MATCH(C47,Рабочий!$AH$3:$AH$303,0)),"")</f>
        <v/>
      </c>
      <c r="F47" s="143"/>
      <c r="G47" s="143"/>
      <c r="H47" s="143"/>
      <c r="I47" s="143"/>
      <c r="J47" s="143"/>
      <c r="K47" s="143"/>
      <c r="L47" s="131"/>
      <c r="M47" s="146" t="str">
        <f t="shared" si="3"/>
        <v/>
      </c>
      <c r="N47" s="147" t="str">
        <f t="shared" si="4"/>
        <v/>
      </c>
      <c r="O47" s="143"/>
      <c r="P47" s="143"/>
      <c r="Q47" s="143"/>
      <c r="R47" s="143"/>
      <c r="S47" s="143"/>
      <c r="T47" s="143"/>
      <c r="U47" s="131"/>
    </row>
    <row r="48" spans="1:21" x14ac:dyDescent="0.2">
      <c r="A48" s="131"/>
      <c r="B48">
        <f>IF(C48&lt;=Рабочий!AH$1,INDEX(Рабочий!$Z$3:$Z$303,MATCH(C48,Рабочий!$AH$3:$AH$303,0)),0)</f>
        <v>0</v>
      </c>
      <c r="C48">
        <f t="shared" si="5"/>
        <v>42</v>
      </c>
      <c r="D48" s="141" t="str">
        <f>IF(C48&lt;=Рабочий!AH$1,INDEX(Рабочий!$AA$3:$AA$303,MATCH(C48,Рабочий!$AH$3:$AH$303,0)),"")</f>
        <v/>
      </c>
      <c r="E48" s="142" t="str">
        <f>IF(D48&lt;&gt;"",INDEX(Рабочий!$AI$3:$AI$303,MATCH(C48,Рабочий!$AH$3:$AH$303,0)),"")</f>
        <v/>
      </c>
      <c r="F48" s="143"/>
      <c r="G48" s="143"/>
      <c r="H48" s="143"/>
      <c r="I48" s="143"/>
      <c r="J48" s="143"/>
      <c r="K48" s="143"/>
      <c r="L48" s="131"/>
      <c r="M48" s="146" t="str">
        <f t="shared" si="3"/>
        <v/>
      </c>
      <c r="N48" s="147" t="str">
        <f t="shared" si="4"/>
        <v/>
      </c>
      <c r="O48" s="143"/>
      <c r="P48" s="143"/>
      <c r="Q48" s="143"/>
      <c r="R48" s="143"/>
      <c r="S48" s="143"/>
      <c r="T48" s="143"/>
      <c r="U48" s="131"/>
    </row>
    <row r="49" spans="1:21" x14ac:dyDescent="0.2">
      <c r="A49" s="131"/>
      <c r="B49">
        <f>IF(C49&lt;=Рабочий!AH$1,INDEX(Рабочий!$Z$3:$Z$303,MATCH(C49,Рабочий!$AH$3:$AH$303,0)),0)</f>
        <v>0</v>
      </c>
      <c r="C49">
        <f t="shared" si="5"/>
        <v>43</v>
      </c>
      <c r="D49" s="141" t="str">
        <f>IF(C49&lt;=Рабочий!AH$1,INDEX(Рабочий!$AA$3:$AA$303,MATCH(C49,Рабочий!$AH$3:$AH$303,0)),"")</f>
        <v/>
      </c>
      <c r="E49" s="142" t="str">
        <f>IF(D49&lt;&gt;"",INDEX(Рабочий!$AI$3:$AI$303,MATCH(C49,Рабочий!$AH$3:$AH$303,0)),"")</f>
        <v/>
      </c>
      <c r="F49" s="143"/>
      <c r="G49" s="143"/>
      <c r="H49" s="143"/>
      <c r="I49" s="143"/>
      <c r="J49" s="143"/>
      <c r="K49" s="143"/>
      <c r="L49" s="131"/>
      <c r="M49" s="146" t="str">
        <f t="shared" si="3"/>
        <v/>
      </c>
      <c r="N49" s="147" t="str">
        <f t="shared" si="4"/>
        <v/>
      </c>
      <c r="O49" s="143"/>
      <c r="P49" s="143"/>
      <c r="Q49" s="143"/>
      <c r="R49" s="143"/>
      <c r="S49" s="143"/>
      <c r="T49" s="143"/>
      <c r="U49" s="131"/>
    </row>
    <row r="50" spans="1:21" x14ac:dyDescent="0.2">
      <c r="A50" s="131"/>
      <c r="B50">
        <f>IF(C50&lt;=Рабочий!AH$1,INDEX(Рабочий!$Z$3:$Z$303,MATCH(C50,Рабочий!$AH$3:$AH$303,0)),0)</f>
        <v>0</v>
      </c>
      <c r="C50">
        <f t="shared" si="5"/>
        <v>44</v>
      </c>
      <c r="D50" s="141" t="str">
        <f>IF(C50&lt;=Рабочий!AH$1,INDEX(Рабочий!$AA$3:$AA$303,MATCH(C50,Рабочий!$AH$3:$AH$303,0)),"")</f>
        <v/>
      </c>
      <c r="E50" s="142" t="str">
        <f>IF(D50&lt;&gt;"",INDEX(Рабочий!$AI$3:$AI$303,MATCH(C50,Рабочий!$AH$3:$AH$303,0)),"")</f>
        <v/>
      </c>
      <c r="F50" s="143"/>
      <c r="G50" s="143"/>
      <c r="H50" s="143"/>
      <c r="I50" s="143"/>
      <c r="J50" s="143"/>
      <c r="K50" s="143"/>
      <c r="L50" s="131"/>
      <c r="M50" s="146" t="str">
        <f t="shared" si="3"/>
        <v/>
      </c>
      <c r="N50" s="147" t="str">
        <f t="shared" si="4"/>
        <v/>
      </c>
      <c r="O50" s="143"/>
      <c r="P50" s="143"/>
      <c r="Q50" s="143"/>
      <c r="R50" s="143"/>
      <c r="S50" s="143"/>
      <c r="T50" s="143"/>
      <c r="U50" s="131"/>
    </row>
    <row r="51" spans="1:21" x14ac:dyDescent="0.2">
      <c r="A51" s="131"/>
      <c r="B51">
        <f>IF(C51&lt;=Рабочий!AH$1,INDEX(Рабочий!$Z$3:$Z$303,MATCH(C51,Рабочий!$AH$3:$AH$303,0)),0)</f>
        <v>0</v>
      </c>
      <c r="C51">
        <f t="shared" si="5"/>
        <v>45</v>
      </c>
      <c r="D51" s="141" t="str">
        <f>IF(C51&lt;=Рабочий!AH$1,INDEX(Рабочий!$AA$3:$AA$303,MATCH(C51,Рабочий!$AH$3:$AH$303,0)),"")</f>
        <v/>
      </c>
      <c r="E51" s="142" t="str">
        <f>IF(D51&lt;&gt;"",INDEX(Рабочий!$AI$3:$AI$303,MATCH(C51,Рабочий!$AH$3:$AH$303,0)),"")</f>
        <v/>
      </c>
      <c r="F51" s="143"/>
      <c r="G51" s="143"/>
      <c r="H51" s="143"/>
      <c r="I51" s="143"/>
      <c r="J51" s="143"/>
      <c r="K51" s="143"/>
      <c r="L51" s="131"/>
      <c r="M51" s="146" t="str">
        <f t="shared" si="3"/>
        <v/>
      </c>
      <c r="N51" s="147" t="str">
        <f t="shared" si="4"/>
        <v/>
      </c>
      <c r="O51" s="143"/>
      <c r="P51" s="143"/>
      <c r="Q51" s="143"/>
      <c r="R51" s="143"/>
      <c r="S51" s="143"/>
      <c r="T51" s="143"/>
      <c r="U51" s="131"/>
    </row>
    <row r="52" spans="1:21" x14ac:dyDescent="0.2">
      <c r="A52" s="131"/>
      <c r="B52">
        <f>IF(C52&lt;=Рабочий!AH$1,INDEX(Рабочий!$Z$3:$Z$303,MATCH(C52,Рабочий!$AH$3:$AH$303,0)),0)</f>
        <v>0</v>
      </c>
      <c r="C52">
        <f t="shared" si="5"/>
        <v>46</v>
      </c>
      <c r="D52" s="141" t="str">
        <f>IF(C52&lt;=Рабочий!AH$1,INDEX(Рабочий!$AA$3:$AA$303,MATCH(C52,Рабочий!$AH$3:$AH$303,0)),"")</f>
        <v/>
      </c>
      <c r="E52" s="142" t="str">
        <f>IF(D52&lt;&gt;"",INDEX(Рабочий!$AI$3:$AI$303,MATCH(C52,Рабочий!$AH$3:$AH$303,0)),"")</f>
        <v/>
      </c>
      <c r="F52" s="143"/>
      <c r="G52" s="143"/>
      <c r="H52" s="143"/>
      <c r="I52" s="143"/>
      <c r="J52" s="143"/>
      <c r="K52" s="143"/>
      <c r="L52" s="131"/>
      <c r="M52" s="146" t="str">
        <f t="shared" si="3"/>
        <v/>
      </c>
      <c r="N52" s="147" t="str">
        <f t="shared" si="4"/>
        <v/>
      </c>
      <c r="O52" s="143"/>
      <c r="P52" s="143"/>
      <c r="Q52" s="143"/>
      <c r="R52" s="143"/>
      <c r="S52" s="143"/>
      <c r="T52" s="143"/>
      <c r="U52" s="131"/>
    </row>
    <row r="53" spans="1:21" x14ac:dyDescent="0.2">
      <c r="A53" s="131"/>
      <c r="B53">
        <f>IF(C53&lt;=Рабочий!AH$1,INDEX(Рабочий!$Z$3:$Z$303,MATCH(C53,Рабочий!$AH$3:$AH$303,0)),0)</f>
        <v>0</v>
      </c>
      <c r="C53">
        <f t="shared" si="5"/>
        <v>47</v>
      </c>
      <c r="D53" s="141" t="str">
        <f>IF(C53&lt;=Рабочий!AH$1,INDEX(Рабочий!$AA$3:$AA$303,MATCH(C53,Рабочий!$AH$3:$AH$303,0)),"")</f>
        <v/>
      </c>
      <c r="E53" s="142" t="str">
        <f>IF(D53&lt;&gt;"",INDEX(Рабочий!$AI$3:$AI$303,MATCH(C53,Рабочий!$AH$3:$AH$303,0)),"")</f>
        <v/>
      </c>
      <c r="F53" s="143"/>
      <c r="G53" s="143"/>
      <c r="H53" s="143"/>
      <c r="I53" s="143"/>
      <c r="J53" s="143"/>
      <c r="K53" s="143"/>
      <c r="L53" s="131"/>
      <c r="M53" s="146" t="str">
        <f t="shared" si="3"/>
        <v/>
      </c>
      <c r="N53" s="147" t="str">
        <f t="shared" si="4"/>
        <v/>
      </c>
      <c r="O53" s="143"/>
      <c r="P53" s="143"/>
      <c r="Q53" s="143"/>
      <c r="R53" s="143"/>
      <c r="S53" s="143"/>
      <c r="T53" s="143"/>
      <c r="U53" s="131"/>
    </row>
    <row r="54" spans="1:21" x14ac:dyDescent="0.2">
      <c r="A54" s="131"/>
      <c r="B54">
        <f>IF(C54&lt;=Рабочий!AH$1,INDEX(Рабочий!$Z$3:$Z$303,MATCH(C54,Рабочий!$AH$3:$AH$303,0)),0)</f>
        <v>0</v>
      </c>
      <c r="C54">
        <f t="shared" si="5"/>
        <v>48</v>
      </c>
      <c r="D54" s="141" t="str">
        <f>IF(C54&lt;=Рабочий!AH$1,INDEX(Рабочий!$AA$3:$AA$303,MATCH(C54,Рабочий!$AH$3:$AH$303,0)),"")</f>
        <v/>
      </c>
      <c r="E54" s="142" t="str">
        <f>IF(D54&lt;&gt;"",INDEX(Рабочий!$AI$3:$AI$303,MATCH(C54,Рабочий!$AH$3:$AH$303,0)),"")</f>
        <v/>
      </c>
      <c r="F54" s="143"/>
      <c r="G54" s="143"/>
      <c r="H54" s="143"/>
      <c r="I54" s="143"/>
      <c r="J54" s="143"/>
      <c r="K54" s="143"/>
      <c r="L54" s="131"/>
      <c r="M54" s="146" t="str">
        <f t="shared" si="3"/>
        <v/>
      </c>
      <c r="N54" s="147" t="str">
        <f t="shared" si="4"/>
        <v/>
      </c>
      <c r="O54" s="143"/>
      <c r="P54" s="143"/>
      <c r="Q54" s="143"/>
      <c r="R54" s="143"/>
      <c r="S54" s="143"/>
      <c r="T54" s="143"/>
      <c r="U54" s="131"/>
    </row>
    <row r="55" spans="1:21" x14ac:dyDescent="0.2">
      <c r="A55" s="131"/>
      <c r="B55">
        <f>IF(C55&lt;=Рабочий!AH$1,INDEX(Рабочий!$Z$3:$Z$303,MATCH(C55,Рабочий!$AH$3:$AH$303,0)),0)</f>
        <v>0</v>
      </c>
      <c r="C55">
        <f t="shared" si="5"/>
        <v>49</v>
      </c>
      <c r="D55" s="141" t="str">
        <f>IF(C55&lt;=Рабочий!AH$1,INDEX(Рабочий!$AA$3:$AA$303,MATCH(C55,Рабочий!$AH$3:$AH$303,0)),"")</f>
        <v/>
      </c>
      <c r="E55" s="142" t="str">
        <f>IF(D55&lt;&gt;"",INDEX(Рабочий!$AI$3:$AI$303,MATCH(C55,Рабочий!$AH$3:$AH$303,0)),"")</f>
        <v/>
      </c>
      <c r="F55" s="143"/>
      <c r="G55" s="143"/>
      <c r="H55" s="143"/>
      <c r="I55" s="143"/>
      <c r="J55" s="143"/>
      <c r="K55" s="143"/>
      <c r="L55" s="131"/>
      <c r="M55" s="146" t="str">
        <f t="shared" si="3"/>
        <v/>
      </c>
      <c r="N55" s="147" t="str">
        <f t="shared" si="4"/>
        <v/>
      </c>
      <c r="O55" s="143"/>
      <c r="P55" s="143"/>
      <c r="Q55" s="143"/>
      <c r="R55" s="143"/>
      <c r="S55" s="143"/>
      <c r="T55" s="143"/>
      <c r="U55" s="131"/>
    </row>
    <row r="56" spans="1:21" x14ac:dyDescent="0.2">
      <c r="A56" s="131"/>
      <c r="B56">
        <f>IF(C56&lt;=Рабочий!AH$1,INDEX(Рабочий!$Z$3:$Z$303,MATCH(C56,Рабочий!$AH$3:$AH$303,0)),0)</f>
        <v>0</v>
      </c>
      <c r="C56">
        <f t="shared" si="5"/>
        <v>50</v>
      </c>
      <c r="D56" s="141" t="str">
        <f>IF(C56&lt;=Рабочий!AH$1,INDEX(Рабочий!$AA$3:$AA$303,MATCH(C56,Рабочий!$AH$3:$AH$303,0)),"")</f>
        <v/>
      </c>
      <c r="E56" s="142" t="str">
        <f>IF(D56&lt;&gt;"",INDEX(Рабочий!$AI$3:$AI$303,MATCH(C56,Рабочий!$AH$3:$AH$303,0)),"")</f>
        <v/>
      </c>
      <c r="F56" s="143"/>
      <c r="G56" s="143"/>
      <c r="H56" s="143"/>
      <c r="I56" s="143"/>
      <c r="J56" s="143"/>
      <c r="K56" s="143"/>
      <c r="L56" s="131"/>
      <c r="M56" s="146" t="str">
        <f t="shared" si="3"/>
        <v/>
      </c>
      <c r="N56" s="147" t="str">
        <f t="shared" si="4"/>
        <v/>
      </c>
      <c r="O56" s="143"/>
      <c r="P56" s="143"/>
      <c r="Q56" s="143"/>
      <c r="R56" s="143"/>
      <c r="S56" s="143"/>
      <c r="T56" s="143"/>
      <c r="U56" s="131"/>
    </row>
    <row r="57" spans="1:21" x14ac:dyDescent="0.2">
      <c r="A57" s="131"/>
      <c r="B57">
        <f>IF(C57&lt;=Рабочий!AH$1,INDEX(Рабочий!$Z$3:$Z$303,MATCH(C57,Рабочий!$AH$3:$AH$303,0)),0)</f>
        <v>0</v>
      </c>
      <c r="C57">
        <f t="shared" si="5"/>
        <v>51</v>
      </c>
      <c r="D57" s="141" t="str">
        <f>IF(C57&lt;=Рабочий!AH$1,INDEX(Рабочий!$AA$3:$AA$303,MATCH(C57,Рабочий!$AH$3:$AH$303,0)),"")</f>
        <v/>
      </c>
      <c r="E57" s="142" t="str">
        <f>IF(D57&lt;&gt;"",INDEX(Рабочий!$AI$3:$AI$303,MATCH(C57,Рабочий!$AH$3:$AH$303,0)),"")</f>
        <v/>
      </c>
      <c r="F57" s="143"/>
      <c r="G57" s="143"/>
      <c r="H57" s="143"/>
      <c r="I57" s="143"/>
      <c r="J57" s="143"/>
      <c r="K57" s="143"/>
      <c r="L57" s="131"/>
      <c r="M57" s="146" t="str">
        <f t="shared" si="3"/>
        <v/>
      </c>
      <c r="N57" s="147" t="str">
        <f t="shared" si="4"/>
        <v/>
      </c>
      <c r="O57" s="143"/>
      <c r="P57" s="143"/>
      <c r="Q57" s="143"/>
      <c r="R57" s="143"/>
      <c r="S57" s="143"/>
      <c r="T57" s="143"/>
      <c r="U57" s="131"/>
    </row>
    <row r="58" spans="1:21" x14ac:dyDescent="0.2">
      <c r="A58" s="131"/>
      <c r="B58">
        <f>IF(C58&lt;=Рабочий!AH$1,INDEX(Рабочий!$Z$3:$Z$303,MATCH(C58,Рабочий!$AH$3:$AH$303,0)),0)</f>
        <v>0</v>
      </c>
      <c r="C58">
        <f t="shared" si="5"/>
        <v>52</v>
      </c>
      <c r="D58" s="141" t="str">
        <f>IF(C58&lt;=Рабочий!AH$1,INDEX(Рабочий!$AA$3:$AA$303,MATCH(C58,Рабочий!$AH$3:$AH$303,0)),"")</f>
        <v/>
      </c>
      <c r="E58" s="142" t="str">
        <f>IF(D58&lt;&gt;"",INDEX(Рабочий!$AI$3:$AI$303,MATCH(C58,Рабочий!$AH$3:$AH$303,0)),"")</f>
        <v/>
      </c>
      <c r="F58" s="143"/>
      <c r="G58" s="143"/>
      <c r="H58" s="143"/>
      <c r="I58" s="143"/>
      <c r="J58" s="143"/>
      <c r="K58" s="143"/>
      <c r="L58" s="131"/>
      <c r="M58" s="146" t="str">
        <f t="shared" si="3"/>
        <v/>
      </c>
      <c r="N58" s="147" t="str">
        <f t="shared" si="4"/>
        <v/>
      </c>
      <c r="O58" s="143"/>
      <c r="P58" s="143"/>
      <c r="Q58" s="143"/>
      <c r="R58" s="143"/>
      <c r="S58" s="143"/>
      <c r="T58" s="143"/>
      <c r="U58" s="131"/>
    </row>
    <row r="59" spans="1:21" x14ac:dyDescent="0.2">
      <c r="A59" s="131"/>
      <c r="B59">
        <f>IF(C59&lt;=Рабочий!AH$1,INDEX(Рабочий!$Z$3:$Z$303,MATCH(C59,Рабочий!$AH$3:$AH$303,0)),0)</f>
        <v>0</v>
      </c>
      <c r="C59">
        <f t="shared" si="5"/>
        <v>53</v>
      </c>
      <c r="D59" s="141" t="str">
        <f>IF(C59&lt;=Рабочий!AH$1,INDEX(Рабочий!$AA$3:$AA$303,MATCH(C59,Рабочий!$AH$3:$AH$303,0)),"")</f>
        <v/>
      </c>
      <c r="E59" s="142" t="str">
        <f>IF(D59&lt;&gt;"",INDEX(Рабочий!$AI$3:$AI$303,MATCH(C59,Рабочий!$AH$3:$AH$303,0)),"")</f>
        <v/>
      </c>
      <c r="F59" s="143"/>
      <c r="G59" s="143"/>
      <c r="H59" s="143"/>
      <c r="I59" s="143"/>
      <c r="J59" s="143"/>
      <c r="K59" s="143"/>
      <c r="L59" s="131"/>
      <c r="M59" s="146" t="str">
        <f t="shared" si="3"/>
        <v/>
      </c>
      <c r="N59" s="147" t="str">
        <f t="shared" si="4"/>
        <v/>
      </c>
      <c r="O59" s="143"/>
      <c r="P59" s="143"/>
      <c r="Q59" s="143"/>
      <c r="R59" s="143"/>
      <c r="S59" s="143"/>
      <c r="T59" s="143"/>
      <c r="U59" s="131"/>
    </row>
    <row r="60" spans="1:21" x14ac:dyDescent="0.2">
      <c r="A60" s="131"/>
      <c r="B60">
        <f>IF(C60&lt;=Рабочий!AH$1,INDEX(Рабочий!$Z$3:$Z$303,MATCH(C60,Рабочий!$AH$3:$AH$303,0)),0)</f>
        <v>0</v>
      </c>
      <c r="C60">
        <f t="shared" si="5"/>
        <v>54</v>
      </c>
      <c r="D60" s="141" t="str">
        <f>IF(C60&lt;=Рабочий!AH$1,INDEX(Рабочий!$AA$3:$AA$303,MATCH(C60,Рабочий!$AH$3:$AH$303,0)),"")</f>
        <v/>
      </c>
      <c r="E60" s="142" t="str">
        <f>IF(D60&lt;&gt;"",INDEX(Рабочий!$AI$3:$AI$303,MATCH(C60,Рабочий!$AH$3:$AH$303,0)),"")</f>
        <v/>
      </c>
      <c r="F60" s="143"/>
      <c r="G60" s="143"/>
      <c r="H60" s="143"/>
      <c r="I60" s="143"/>
      <c r="J60" s="143"/>
      <c r="K60" s="143"/>
      <c r="L60" s="131"/>
      <c r="M60" s="146" t="str">
        <f t="shared" si="3"/>
        <v/>
      </c>
      <c r="N60" s="147" t="str">
        <f t="shared" si="4"/>
        <v/>
      </c>
      <c r="O60" s="143"/>
      <c r="P60" s="143"/>
      <c r="Q60" s="143"/>
      <c r="R60" s="143"/>
      <c r="S60" s="143"/>
      <c r="T60" s="143"/>
      <c r="U60" s="131"/>
    </row>
    <row r="61" spans="1:21" x14ac:dyDescent="0.2">
      <c r="A61" s="131"/>
      <c r="B61">
        <f>IF(C61&lt;=Рабочий!AH$1,INDEX(Рабочий!$Z$3:$Z$303,MATCH(C61,Рабочий!$AH$3:$AH$303,0)),0)</f>
        <v>0</v>
      </c>
      <c r="C61">
        <f t="shared" si="5"/>
        <v>55</v>
      </c>
      <c r="D61" s="141" t="str">
        <f>IF(C61&lt;=Рабочий!AH$1,INDEX(Рабочий!$AA$3:$AA$303,MATCH(C61,Рабочий!$AH$3:$AH$303,0)),"")</f>
        <v/>
      </c>
      <c r="E61" s="142" t="str">
        <f>IF(D61&lt;&gt;"",INDEX(Рабочий!$AI$3:$AI$303,MATCH(C61,Рабочий!$AH$3:$AH$303,0)),"")</f>
        <v/>
      </c>
      <c r="F61" s="143"/>
      <c r="G61" s="143"/>
      <c r="H61" s="143"/>
      <c r="I61" s="143"/>
      <c r="J61" s="143"/>
      <c r="K61" s="143"/>
      <c r="L61" s="131"/>
      <c r="M61" s="146" t="str">
        <f t="shared" si="3"/>
        <v/>
      </c>
      <c r="N61" s="147" t="str">
        <f t="shared" si="4"/>
        <v/>
      </c>
      <c r="O61" s="143"/>
      <c r="P61" s="143"/>
      <c r="Q61" s="143"/>
      <c r="R61" s="143"/>
      <c r="S61" s="143"/>
      <c r="T61" s="143"/>
      <c r="U61" s="131"/>
    </row>
    <row r="62" spans="1:21" x14ac:dyDescent="0.2">
      <c r="A62" s="131"/>
      <c r="B62">
        <f>IF(C62&lt;=Рабочий!AH$1,INDEX(Рабочий!$Z$3:$Z$303,MATCH(C62,Рабочий!$AH$3:$AH$303,0)),0)</f>
        <v>0</v>
      </c>
      <c r="C62">
        <f t="shared" si="5"/>
        <v>56</v>
      </c>
      <c r="D62" s="141" t="str">
        <f>IF(C62&lt;=Рабочий!AH$1,INDEX(Рабочий!$AA$3:$AA$303,MATCH(C62,Рабочий!$AH$3:$AH$303,0)),"")</f>
        <v/>
      </c>
      <c r="E62" s="142" t="str">
        <f>IF(D62&lt;&gt;"",INDEX(Рабочий!$AI$3:$AI$303,MATCH(C62,Рабочий!$AH$3:$AH$303,0)),"")</f>
        <v/>
      </c>
      <c r="F62" s="143"/>
      <c r="G62" s="143"/>
      <c r="H62" s="143"/>
      <c r="I62" s="143"/>
      <c r="J62" s="143"/>
      <c r="K62" s="143"/>
      <c r="L62" s="131"/>
      <c r="M62" s="146" t="str">
        <f t="shared" si="3"/>
        <v/>
      </c>
      <c r="N62" s="147" t="str">
        <f t="shared" si="4"/>
        <v/>
      </c>
      <c r="O62" s="143"/>
      <c r="P62" s="143"/>
      <c r="Q62" s="143"/>
      <c r="R62" s="143"/>
      <c r="S62" s="143"/>
      <c r="T62" s="143"/>
      <c r="U62" s="131"/>
    </row>
    <row r="63" spans="1:21" x14ac:dyDescent="0.2">
      <c r="A63" s="131"/>
      <c r="B63">
        <f>IF(C63&lt;=Рабочий!AH$1,INDEX(Рабочий!$Z$3:$Z$303,MATCH(C63,Рабочий!$AH$3:$AH$303,0)),0)</f>
        <v>0</v>
      </c>
      <c r="C63">
        <f t="shared" si="5"/>
        <v>57</v>
      </c>
      <c r="D63" s="141" t="str">
        <f>IF(C63&lt;=Рабочий!AH$1,INDEX(Рабочий!$AA$3:$AA$303,MATCH(C63,Рабочий!$AH$3:$AH$303,0)),"")</f>
        <v/>
      </c>
      <c r="E63" s="142" t="str">
        <f>IF(D63&lt;&gt;"",INDEX(Рабочий!$AI$3:$AI$303,MATCH(C63,Рабочий!$AH$3:$AH$303,0)),"")</f>
        <v/>
      </c>
      <c r="F63" s="143"/>
      <c r="G63" s="143"/>
      <c r="H63" s="143"/>
      <c r="I63" s="143"/>
      <c r="J63" s="143"/>
      <c r="K63" s="143"/>
      <c r="L63" s="131"/>
      <c r="M63" s="146" t="str">
        <f t="shared" si="3"/>
        <v/>
      </c>
      <c r="N63" s="147" t="str">
        <f t="shared" si="4"/>
        <v/>
      </c>
      <c r="O63" s="143"/>
      <c r="P63" s="143"/>
      <c r="Q63" s="143"/>
      <c r="R63" s="143"/>
      <c r="S63" s="143"/>
      <c r="T63" s="143"/>
      <c r="U63" s="131"/>
    </row>
    <row r="64" spans="1:21" x14ac:dyDescent="0.2">
      <c r="A64" s="131"/>
      <c r="B64">
        <f>IF(C64&lt;=Рабочий!AH$1,INDEX(Рабочий!$Z$3:$Z$303,MATCH(C64,Рабочий!$AH$3:$AH$303,0)),0)</f>
        <v>0</v>
      </c>
      <c r="C64">
        <f t="shared" si="5"/>
        <v>58</v>
      </c>
      <c r="D64" s="141" t="str">
        <f>IF(C64&lt;=Рабочий!AH$1,INDEX(Рабочий!$AA$3:$AA$303,MATCH(C64,Рабочий!$AH$3:$AH$303,0)),"")</f>
        <v/>
      </c>
      <c r="E64" s="142" t="str">
        <f>IF(D64&lt;&gt;"",INDEX(Рабочий!$AI$3:$AI$303,MATCH(C64,Рабочий!$AH$3:$AH$303,0)),"")</f>
        <v/>
      </c>
      <c r="F64" s="143"/>
      <c r="G64" s="143"/>
      <c r="H64" s="143"/>
      <c r="I64" s="143"/>
      <c r="J64" s="143"/>
      <c r="K64" s="143"/>
      <c r="L64" s="131"/>
      <c r="M64" s="146" t="str">
        <f t="shared" si="3"/>
        <v/>
      </c>
      <c r="N64" s="147" t="str">
        <f t="shared" si="4"/>
        <v/>
      </c>
      <c r="O64" s="143"/>
      <c r="P64" s="143"/>
      <c r="Q64" s="143"/>
      <c r="R64" s="143"/>
      <c r="S64" s="143"/>
      <c r="T64" s="143"/>
      <c r="U64" s="131"/>
    </row>
    <row r="65" spans="1:21" x14ac:dyDescent="0.2">
      <c r="A65" s="131"/>
      <c r="B65">
        <f>IF(C65&lt;=Рабочий!AH$1,INDEX(Рабочий!$Z$3:$Z$303,MATCH(C65,Рабочий!$AH$3:$AH$303,0)),0)</f>
        <v>0</v>
      </c>
      <c r="C65">
        <f t="shared" si="5"/>
        <v>59</v>
      </c>
      <c r="D65" s="141" t="str">
        <f>IF(C65&lt;=Рабочий!AH$1,INDEX(Рабочий!$AA$3:$AA$303,MATCH(C65,Рабочий!$AH$3:$AH$303,0)),"")</f>
        <v/>
      </c>
      <c r="E65" s="142" t="str">
        <f>IF(D65&lt;&gt;"",INDEX(Рабочий!$AI$3:$AI$303,MATCH(C65,Рабочий!$AH$3:$AH$303,0)),"")</f>
        <v/>
      </c>
      <c r="F65" s="143"/>
      <c r="G65" s="143"/>
      <c r="H65" s="143"/>
      <c r="I65" s="143"/>
      <c r="J65" s="143"/>
      <c r="K65" s="143"/>
      <c r="L65" s="131"/>
      <c r="M65" s="146" t="str">
        <f t="shared" si="3"/>
        <v/>
      </c>
      <c r="N65" s="147" t="str">
        <f t="shared" si="4"/>
        <v/>
      </c>
      <c r="O65" s="143"/>
      <c r="P65" s="143"/>
      <c r="Q65" s="143"/>
      <c r="R65" s="143"/>
      <c r="S65" s="143"/>
      <c r="T65" s="143"/>
      <c r="U65" s="131"/>
    </row>
    <row r="66" spans="1:21" x14ac:dyDescent="0.2">
      <c r="A66" s="131"/>
      <c r="B66">
        <f>IF(C66&lt;=Рабочий!AH$1,INDEX(Рабочий!$Z$3:$Z$303,MATCH(C66,Рабочий!$AH$3:$AH$303,0)),0)</f>
        <v>0</v>
      </c>
      <c r="C66">
        <f t="shared" si="5"/>
        <v>60</v>
      </c>
      <c r="D66" s="141" t="str">
        <f>IF(C66&lt;=Рабочий!AH$1,INDEX(Рабочий!$AA$3:$AA$303,MATCH(C66,Рабочий!$AH$3:$AH$303,0)),"")</f>
        <v/>
      </c>
      <c r="E66" s="142" t="str">
        <f>IF(D66&lt;&gt;"",INDEX(Рабочий!$AI$3:$AI$303,MATCH(C66,Рабочий!$AH$3:$AH$303,0)),"")</f>
        <v/>
      </c>
      <c r="F66" s="143"/>
      <c r="G66" s="143"/>
      <c r="H66" s="143"/>
      <c r="I66" s="143"/>
      <c r="J66" s="143"/>
      <c r="K66" s="143"/>
      <c r="L66" s="131"/>
      <c r="M66" s="146" t="str">
        <f t="shared" si="3"/>
        <v/>
      </c>
      <c r="N66" s="147" t="str">
        <f t="shared" si="4"/>
        <v/>
      </c>
      <c r="O66" s="143"/>
      <c r="P66" s="143"/>
      <c r="Q66" s="143"/>
      <c r="R66" s="143"/>
      <c r="S66" s="143"/>
      <c r="T66" s="143"/>
      <c r="U66" s="131"/>
    </row>
    <row r="67" spans="1:21" x14ac:dyDescent="0.2">
      <c r="A67" s="131"/>
      <c r="B67">
        <f>IF(C67&lt;=Рабочий!AH$1,INDEX(Рабочий!$Z$3:$Z$303,MATCH(C67,Рабочий!$AH$3:$AH$303,0)),0)</f>
        <v>0</v>
      </c>
      <c r="C67">
        <f t="shared" si="5"/>
        <v>61</v>
      </c>
      <c r="D67" s="141" t="str">
        <f>IF(C67&lt;=Рабочий!AH$1,INDEX(Рабочий!$AA$3:$AA$303,MATCH(C67,Рабочий!$AH$3:$AH$303,0)),"")</f>
        <v/>
      </c>
      <c r="E67" s="142" t="str">
        <f>IF(D67&lt;&gt;"",INDEX(Рабочий!$AI$3:$AI$303,MATCH(C67,Рабочий!$AH$3:$AH$303,0)),"")</f>
        <v/>
      </c>
      <c r="F67" s="143"/>
      <c r="G67" s="143"/>
      <c r="H67" s="143"/>
      <c r="I67" s="143"/>
      <c r="J67" s="143"/>
      <c r="K67" s="143"/>
      <c r="L67" s="131"/>
      <c r="M67" s="146" t="str">
        <f t="shared" si="3"/>
        <v/>
      </c>
      <c r="N67" s="147" t="str">
        <f t="shared" si="4"/>
        <v/>
      </c>
      <c r="O67" s="143"/>
      <c r="P67" s="143"/>
      <c r="Q67" s="143"/>
      <c r="R67" s="143"/>
      <c r="S67" s="143"/>
      <c r="T67" s="143"/>
      <c r="U67" s="131"/>
    </row>
    <row r="68" spans="1:21" x14ac:dyDescent="0.2">
      <c r="A68" s="131"/>
      <c r="B68">
        <f>IF(C68&lt;=Рабочий!AH$1,INDEX(Рабочий!$Z$3:$Z$303,MATCH(C68,Рабочий!$AH$3:$AH$303,0)),0)</f>
        <v>0</v>
      </c>
      <c r="C68">
        <f t="shared" si="5"/>
        <v>62</v>
      </c>
      <c r="D68" s="141" t="str">
        <f>IF(C68&lt;=Рабочий!AH$1,INDEX(Рабочий!$AA$3:$AA$303,MATCH(C68,Рабочий!$AH$3:$AH$303,0)),"")</f>
        <v/>
      </c>
      <c r="E68" s="142" t="str">
        <f>IF(D68&lt;&gt;"",INDEX(Рабочий!$AI$3:$AI$303,MATCH(C68,Рабочий!$AH$3:$AH$303,0)),"")</f>
        <v/>
      </c>
      <c r="F68" s="143"/>
      <c r="G68" s="143"/>
      <c r="H68" s="143"/>
      <c r="I68" s="143"/>
      <c r="J68" s="143"/>
      <c r="K68" s="143"/>
      <c r="L68" s="131"/>
      <c r="M68" s="146" t="str">
        <f t="shared" si="3"/>
        <v/>
      </c>
      <c r="N68" s="147" t="str">
        <f t="shared" si="4"/>
        <v/>
      </c>
      <c r="O68" s="143"/>
      <c r="P68" s="143"/>
      <c r="Q68" s="143"/>
      <c r="R68" s="143"/>
      <c r="S68" s="143"/>
      <c r="T68" s="143"/>
      <c r="U68" s="131"/>
    </row>
    <row r="69" spans="1:21" x14ac:dyDescent="0.2">
      <c r="A69" s="131"/>
      <c r="B69">
        <f>IF(C69&lt;=Рабочий!AH$1,INDEX(Рабочий!$Z$3:$Z$303,MATCH(C69,Рабочий!$AH$3:$AH$303,0)),0)</f>
        <v>0</v>
      </c>
      <c r="C69">
        <f t="shared" si="5"/>
        <v>63</v>
      </c>
      <c r="D69" s="141" t="str">
        <f>IF(C69&lt;=Рабочий!AH$1,INDEX(Рабочий!$AA$3:$AA$303,MATCH(C69,Рабочий!$AH$3:$AH$303,0)),"")</f>
        <v/>
      </c>
      <c r="E69" s="142" t="str">
        <f>IF(D69&lt;&gt;"",INDEX(Рабочий!$AI$3:$AI$303,MATCH(C69,Рабочий!$AH$3:$AH$303,0)),"")</f>
        <v/>
      </c>
      <c r="F69" s="143"/>
      <c r="G69" s="143"/>
      <c r="H69" s="143"/>
      <c r="I69" s="143"/>
      <c r="J69" s="143"/>
      <c r="K69" s="143"/>
      <c r="L69" s="131"/>
      <c r="M69" s="146" t="str">
        <f t="shared" si="3"/>
        <v/>
      </c>
      <c r="N69" s="147" t="str">
        <f t="shared" si="4"/>
        <v/>
      </c>
      <c r="O69" s="143"/>
      <c r="P69" s="143"/>
      <c r="Q69" s="143"/>
      <c r="R69" s="143"/>
      <c r="S69" s="143"/>
      <c r="T69" s="143"/>
      <c r="U69" s="131"/>
    </row>
    <row r="70" spans="1:21" x14ac:dyDescent="0.2">
      <c r="A70" s="131"/>
      <c r="B70">
        <f>IF(C70&lt;=Рабочий!AH$1,INDEX(Рабочий!$Z$3:$Z$303,MATCH(C70,Рабочий!$AH$3:$AH$303,0)),0)</f>
        <v>0</v>
      </c>
      <c r="C70">
        <f t="shared" si="5"/>
        <v>64</v>
      </c>
      <c r="D70" s="141" t="str">
        <f>IF(C70&lt;=Рабочий!AH$1,INDEX(Рабочий!$AA$3:$AA$303,MATCH(C70,Рабочий!$AH$3:$AH$303,0)),"")</f>
        <v/>
      </c>
      <c r="E70" s="142" t="str">
        <f>IF(D70&lt;&gt;"",INDEX(Рабочий!$AI$3:$AI$303,MATCH(C70,Рабочий!$AH$3:$AH$303,0)),"")</f>
        <v/>
      </c>
      <c r="F70" s="143"/>
      <c r="G70" s="143"/>
      <c r="H70" s="143"/>
      <c r="I70" s="143"/>
      <c r="J70" s="143"/>
      <c r="K70" s="143"/>
      <c r="L70" s="131"/>
      <c r="M70" s="146" t="str">
        <f t="shared" si="3"/>
        <v/>
      </c>
      <c r="N70" s="147" t="str">
        <f t="shared" si="4"/>
        <v/>
      </c>
      <c r="O70" s="143"/>
      <c r="P70" s="143"/>
      <c r="Q70" s="143"/>
      <c r="R70" s="143"/>
      <c r="S70" s="143"/>
      <c r="T70" s="143"/>
      <c r="U70" s="131"/>
    </row>
    <row r="71" spans="1:21" x14ac:dyDescent="0.2">
      <c r="A71" s="131"/>
      <c r="B71">
        <f>IF(C71&lt;=Рабочий!AH$1,INDEX(Рабочий!$Z$3:$Z$303,MATCH(C71,Рабочий!$AH$3:$AH$303,0)),0)</f>
        <v>0</v>
      </c>
      <c r="C71">
        <f t="shared" si="5"/>
        <v>65</v>
      </c>
      <c r="D71" s="141" t="str">
        <f>IF(C71&lt;=Рабочий!AH$1,INDEX(Рабочий!$AA$3:$AA$303,MATCH(C71,Рабочий!$AH$3:$AH$303,0)),"")</f>
        <v/>
      </c>
      <c r="E71" s="142" t="str">
        <f>IF(D71&lt;&gt;"",INDEX(Рабочий!$AI$3:$AI$303,MATCH(C71,Рабочий!$AH$3:$AH$303,0)),"")</f>
        <v/>
      </c>
      <c r="F71" s="143"/>
      <c r="G71" s="143"/>
      <c r="H71" s="143"/>
      <c r="I71" s="143"/>
      <c r="J71" s="143"/>
      <c r="K71" s="143"/>
      <c r="L71" s="131"/>
      <c r="M71" s="146" t="str">
        <f t="shared" ref="M71:M102" si="6">D71</f>
        <v/>
      </c>
      <c r="N71" s="147" t="str">
        <f t="shared" ref="N71:N102" si="7">E71</f>
        <v/>
      </c>
      <c r="O71" s="143"/>
      <c r="P71" s="143"/>
      <c r="Q71" s="143"/>
      <c r="R71" s="143"/>
      <c r="S71" s="143"/>
      <c r="T71" s="143"/>
      <c r="U71" s="131"/>
    </row>
    <row r="72" spans="1:21" x14ac:dyDescent="0.2">
      <c r="A72" s="131"/>
      <c r="B72">
        <f>IF(C72&lt;=Рабочий!AH$1,INDEX(Рабочий!$Z$3:$Z$303,MATCH(C72,Рабочий!$AH$3:$AH$303,0)),0)</f>
        <v>0</v>
      </c>
      <c r="C72">
        <f t="shared" ref="C72:C103" si="8">C71+1</f>
        <v>66</v>
      </c>
      <c r="D72" s="141" t="str">
        <f>IF(C72&lt;=Рабочий!AH$1,INDEX(Рабочий!$AA$3:$AA$303,MATCH(C72,Рабочий!$AH$3:$AH$303,0)),"")</f>
        <v/>
      </c>
      <c r="E72" s="142" t="str">
        <f>IF(D72&lt;&gt;"",INDEX(Рабочий!$AI$3:$AI$303,MATCH(C72,Рабочий!$AH$3:$AH$303,0)),"")</f>
        <v/>
      </c>
      <c r="F72" s="143"/>
      <c r="G72" s="143"/>
      <c r="H72" s="143"/>
      <c r="I72" s="143"/>
      <c r="J72" s="143"/>
      <c r="K72" s="143"/>
      <c r="L72" s="131"/>
      <c r="M72" s="146" t="str">
        <f t="shared" si="6"/>
        <v/>
      </c>
      <c r="N72" s="147" t="str">
        <f t="shared" si="7"/>
        <v/>
      </c>
      <c r="O72" s="143"/>
      <c r="P72" s="143"/>
      <c r="Q72" s="143"/>
      <c r="R72" s="143"/>
      <c r="S72" s="143"/>
      <c r="T72" s="143"/>
      <c r="U72" s="131"/>
    </row>
    <row r="73" spans="1:21" x14ac:dyDescent="0.2">
      <c r="A73" s="131"/>
      <c r="B73">
        <f>IF(C73&lt;=Рабочий!AH$1,INDEX(Рабочий!$Z$3:$Z$303,MATCH(C73,Рабочий!$AH$3:$AH$303,0)),0)</f>
        <v>0</v>
      </c>
      <c r="C73">
        <f t="shared" si="8"/>
        <v>67</v>
      </c>
      <c r="D73" s="141" t="str">
        <f>IF(C73&lt;=Рабочий!AH$1,INDEX(Рабочий!$AA$3:$AA$303,MATCH(C73,Рабочий!$AH$3:$AH$303,0)),"")</f>
        <v/>
      </c>
      <c r="E73" s="142" t="str">
        <f>IF(D73&lt;&gt;"",INDEX(Рабочий!$AI$3:$AI$303,MATCH(C73,Рабочий!$AH$3:$AH$303,0)),"")</f>
        <v/>
      </c>
      <c r="F73" s="143"/>
      <c r="G73" s="143"/>
      <c r="H73" s="143"/>
      <c r="I73" s="143"/>
      <c r="J73" s="143"/>
      <c r="K73" s="143"/>
      <c r="L73" s="131"/>
      <c r="M73" s="146" t="str">
        <f t="shared" si="6"/>
        <v/>
      </c>
      <c r="N73" s="147" t="str">
        <f t="shared" si="7"/>
        <v/>
      </c>
      <c r="O73" s="143"/>
      <c r="P73" s="143"/>
      <c r="Q73" s="143"/>
      <c r="R73" s="143"/>
      <c r="S73" s="143"/>
      <c r="T73" s="143"/>
      <c r="U73" s="131"/>
    </row>
    <row r="74" spans="1:21" x14ac:dyDescent="0.2">
      <c r="A74" s="131"/>
      <c r="B74">
        <f>IF(C74&lt;=Рабочий!AH$1,INDEX(Рабочий!$Z$3:$Z$303,MATCH(C74,Рабочий!$AH$3:$AH$303,0)),0)</f>
        <v>0</v>
      </c>
      <c r="C74">
        <f t="shared" si="8"/>
        <v>68</v>
      </c>
      <c r="D74" s="141" t="str">
        <f>IF(C74&lt;=Рабочий!AH$1,INDEX(Рабочий!$AA$3:$AA$303,MATCH(C74,Рабочий!$AH$3:$AH$303,0)),"")</f>
        <v/>
      </c>
      <c r="E74" s="142" t="str">
        <f>IF(D74&lt;&gt;"",INDEX(Рабочий!$AI$3:$AI$303,MATCH(C74,Рабочий!$AH$3:$AH$303,0)),"")</f>
        <v/>
      </c>
      <c r="F74" s="143"/>
      <c r="G74" s="143"/>
      <c r="H74" s="143"/>
      <c r="I74" s="143"/>
      <c r="J74" s="143"/>
      <c r="K74" s="143"/>
      <c r="L74" s="131"/>
      <c r="M74" s="146" t="str">
        <f t="shared" si="6"/>
        <v/>
      </c>
      <c r="N74" s="147" t="str">
        <f t="shared" si="7"/>
        <v/>
      </c>
      <c r="O74" s="143"/>
      <c r="P74" s="143"/>
      <c r="Q74" s="143"/>
      <c r="R74" s="143"/>
      <c r="S74" s="143"/>
      <c r="T74" s="143"/>
      <c r="U74" s="131"/>
    </row>
    <row r="75" spans="1:21" x14ac:dyDescent="0.2">
      <c r="A75" s="131"/>
      <c r="B75">
        <f>IF(C75&lt;=Рабочий!AH$1,INDEX(Рабочий!$Z$3:$Z$303,MATCH(C75,Рабочий!$AH$3:$AH$303,0)),0)</f>
        <v>0</v>
      </c>
      <c r="C75">
        <f t="shared" si="8"/>
        <v>69</v>
      </c>
      <c r="D75" s="141" t="str">
        <f>IF(C75&lt;=Рабочий!AH$1,INDEX(Рабочий!$AA$3:$AA$303,MATCH(C75,Рабочий!$AH$3:$AH$303,0)),"")</f>
        <v/>
      </c>
      <c r="E75" s="142" t="str">
        <f>IF(D75&lt;&gt;"",INDEX(Рабочий!$AI$3:$AI$303,MATCH(C75,Рабочий!$AH$3:$AH$303,0)),"")</f>
        <v/>
      </c>
      <c r="F75" s="143"/>
      <c r="G75" s="143"/>
      <c r="H75" s="143"/>
      <c r="I75" s="143"/>
      <c r="J75" s="143"/>
      <c r="K75" s="143"/>
      <c r="L75" s="131"/>
      <c r="M75" s="146" t="str">
        <f t="shared" si="6"/>
        <v/>
      </c>
      <c r="N75" s="147" t="str">
        <f t="shared" si="7"/>
        <v/>
      </c>
      <c r="O75" s="143"/>
      <c r="P75" s="143"/>
      <c r="Q75" s="143"/>
      <c r="R75" s="143"/>
      <c r="S75" s="143"/>
      <c r="T75" s="143"/>
      <c r="U75" s="131"/>
    </row>
    <row r="76" spans="1:21" x14ac:dyDescent="0.2">
      <c r="A76" s="131"/>
      <c r="B76">
        <f>IF(C76&lt;=Рабочий!AH$1,INDEX(Рабочий!$Z$3:$Z$303,MATCH(C76,Рабочий!$AH$3:$AH$303,0)),0)</f>
        <v>0</v>
      </c>
      <c r="C76">
        <f t="shared" si="8"/>
        <v>70</v>
      </c>
      <c r="D76" s="141" t="str">
        <f>IF(C76&lt;=Рабочий!AH$1,INDEX(Рабочий!$AA$3:$AA$303,MATCH(C76,Рабочий!$AH$3:$AH$303,0)),"")</f>
        <v/>
      </c>
      <c r="E76" s="142" t="str">
        <f>IF(D76&lt;&gt;"",INDEX(Рабочий!$AI$3:$AI$303,MATCH(C76,Рабочий!$AH$3:$AH$303,0)),"")</f>
        <v/>
      </c>
      <c r="F76" s="143"/>
      <c r="G76" s="143"/>
      <c r="H76" s="143"/>
      <c r="I76" s="143"/>
      <c r="J76" s="143"/>
      <c r="K76" s="143"/>
      <c r="L76" s="131"/>
      <c r="M76" s="146" t="str">
        <f t="shared" si="6"/>
        <v/>
      </c>
      <c r="N76" s="147" t="str">
        <f t="shared" si="7"/>
        <v/>
      </c>
      <c r="O76" s="143"/>
      <c r="P76" s="143"/>
      <c r="Q76" s="143"/>
      <c r="R76" s="143"/>
      <c r="S76" s="143"/>
      <c r="T76" s="143"/>
      <c r="U76" s="131"/>
    </row>
    <row r="77" spans="1:21" x14ac:dyDescent="0.2">
      <c r="A77" s="131"/>
      <c r="B77">
        <f>IF(C77&lt;=Рабочий!AH$1,INDEX(Рабочий!$Z$3:$Z$303,MATCH(C77,Рабочий!$AH$3:$AH$303,0)),0)</f>
        <v>0</v>
      </c>
      <c r="C77">
        <f t="shared" si="8"/>
        <v>71</v>
      </c>
      <c r="D77" s="141" t="str">
        <f>IF(C77&lt;=Рабочий!AH$1,INDEX(Рабочий!$AA$3:$AA$303,MATCH(C77,Рабочий!$AH$3:$AH$303,0)),"")</f>
        <v/>
      </c>
      <c r="E77" s="142" t="str">
        <f>IF(D77&lt;&gt;"",INDEX(Рабочий!$AI$3:$AI$303,MATCH(C77,Рабочий!$AH$3:$AH$303,0)),"")</f>
        <v/>
      </c>
      <c r="F77" s="143"/>
      <c r="G77" s="143"/>
      <c r="H77" s="143"/>
      <c r="I77" s="143"/>
      <c r="J77" s="143"/>
      <c r="K77" s="143"/>
      <c r="L77" s="131"/>
      <c r="M77" s="146" t="str">
        <f t="shared" si="6"/>
        <v/>
      </c>
      <c r="N77" s="147" t="str">
        <f t="shared" si="7"/>
        <v/>
      </c>
      <c r="O77" s="143"/>
      <c r="P77" s="143"/>
      <c r="Q77" s="143"/>
      <c r="R77" s="143"/>
      <c r="S77" s="143"/>
      <c r="T77" s="143"/>
      <c r="U77" s="131"/>
    </row>
    <row r="78" spans="1:21" x14ac:dyDescent="0.2">
      <c r="A78" s="131"/>
      <c r="B78">
        <f>IF(C78&lt;=Рабочий!AH$1,INDEX(Рабочий!$Z$3:$Z$303,MATCH(C78,Рабочий!$AH$3:$AH$303,0)),0)</f>
        <v>0</v>
      </c>
      <c r="C78">
        <f t="shared" si="8"/>
        <v>72</v>
      </c>
      <c r="D78" s="141" t="str">
        <f>IF(C78&lt;=Рабочий!AH$1,INDEX(Рабочий!$AA$3:$AA$303,MATCH(C78,Рабочий!$AH$3:$AH$303,0)),"")</f>
        <v/>
      </c>
      <c r="E78" s="142" t="str">
        <f>IF(D78&lt;&gt;"",INDEX(Рабочий!$AI$3:$AI$303,MATCH(C78,Рабочий!$AH$3:$AH$303,0)),"")</f>
        <v/>
      </c>
      <c r="F78" s="143"/>
      <c r="G78" s="143"/>
      <c r="H78" s="143"/>
      <c r="I78" s="143"/>
      <c r="J78" s="143"/>
      <c r="K78" s="143"/>
      <c r="L78" s="131"/>
      <c r="M78" s="146" t="str">
        <f t="shared" si="6"/>
        <v/>
      </c>
      <c r="N78" s="147" t="str">
        <f t="shared" si="7"/>
        <v/>
      </c>
      <c r="O78" s="143"/>
      <c r="P78" s="143"/>
      <c r="Q78" s="143"/>
      <c r="R78" s="143"/>
      <c r="S78" s="143"/>
      <c r="T78" s="143"/>
      <c r="U78" s="131"/>
    </row>
    <row r="79" spans="1:21" x14ac:dyDescent="0.2">
      <c r="A79" s="131"/>
      <c r="B79">
        <f>IF(C79&lt;=Рабочий!AH$1,INDEX(Рабочий!$Z$3:$Z$303,MATCH(C79,Рабочий!$AH$3:$AH$303,0)),0)</f>
        <v>0</v>
      </c>
      <c r="C79">
        <f t="shared" si="8"/>
        <v>73</v>
      </c>
      <c r="D79" s="141" t="str">
        <f>IF(C79&lt;=Рабочий!AH$1,INDEX(Рабочий!$AA$3:$AA$303,MATCH(C79,Рабочий!$AH$3:$AH$303,0)),"")</f>
        <v/>
      </c>
      <c r="E79" s="142" t="str">
        <f>IF(D79&lt;&gt;"",INDEX(Рабочий!$AI$3:$AI$303,MATCH(C79,Рабочий!$AH$3:$AH$303,0)),"")</f>
        <v/>
      </c>
      <c r="F79" s="143"/>
      <c r="G79" s="143"/>
      <c r="H79" s="143"/>
      <c r="I79" s="143"/>
      <c r="J79" s="143"/>
      <c r="K79" s="143"/>
      <c r="L79" s="131"/>
      <c r="M79" s="146" t="str">
        <f t="shared" si="6"/>
        <v/>
      </c>
      <c r="N79" s="147" t="str">
        <f t="shared" si="7"/>
        <v/>
      </c>
      <c r="O79" s="143"/>
      <c r="P79" s="143"/>
      <c r="Q79" s="143"/>
      <c r="R79" s="143"/>
      <c r="S79" s="143"/>
      <c r="T79" s="143"/>
      <c r="U79" s="131"/>
    </row>
    <row r="80" spans="1:21" x14ac:dyDescent="0.2">
      <c r="A80" s="131"/>
      <c r="B80">
        <f>IF(C80&lt;=Рабочий!AH$1,INDEX(Рабочий!$Z$3:$Z$303,MATCH(C80,Рабочий!$AH$3:$AH$303,0)),0)</f>
        <v>0</v>
      </c>
      <c r="C80">
        <f t="shared" si="8"/>
        <v>74</v>
      </c>
      <c r="D80" s="141" t="str">
        <f>IF(C80&lt;=Рабочий!AH$1,INDEX(Рабочий!$AA$3:$AA$303,MATCH(C80,Рабочий!$AH$3:$AH$303,0)),"")</f>
        <v/>
      </c>
      <c r="E80" s="142" t="str">
        <f>IF(D80&lt;&gt;"",INDEX(Рабочий!$AI$3:$AI$303,MATCH(C80,Рабочий!$AH$3:$AH$303,0)),"")</f>
        <v/>
      </c>
      <c r="F80" s="143"/>
      <c r="G80" s="143"/>
      <c r="H80" s="143"/>
      <c r="I80" s="143"/>
      <c r="J80" s="143"/>
      <c r="K80" s="143"/>
      <c r="L80" s="131"/>
      <c r="M80" s="146" t="str">
        <f t="shared" si="6"/>
        <v/>
      </c>
      <c r="N80" s="147" t="str">
        <f t="shared" si="7"/>
        <v/>
      </c>
      <c r="O80" s="143"/>
      <c r="P80" s="143"/>
      <c r="Q80" s="143"/>
      <c r="R80" s="143"/>
      <c r="S80" s="143"/>
      <c r="T80" s="143"/>
      <c r="U80" s="131"/>
    </row>
    <row r="81" spans="1:21" x14ac:dyDescent="0.2">
      <c r="A81" s="131"/>
      <c r="B81">
        <f>IF(C81&lt;=Рабочий!AH$1,INDEX(Рабочий!$Z$3:$Z$303,MATCH(C81,Рабочий!$AH$3:$AH$303,0)),0)</f>
        <v>0</v>
      </c>
      <c r="C81">
        <f t="shared" si="8"/>
        <v>75</v>
      </c>
      <c r="D81" s="141" t="str">
        <f>IF(C81&lt;=Рабочий!AH$1,INDEX(Рабочий!$AA$3:$AA$303,MATCH(C81,Рабочий!$AH$3:$AH$303,0)),"")</f>
        <v/>
      </c>
      <c r="E81" s="142" t="str">
        <f>IF(D81&lt;&gt;"",INDEX(Рабочий!$AI$3:$AI$303,MATCH(C81,Рабочий!$AH$3:$AH$303,0)),"")</f>
        <v/>
      </c>
      <c r="F81" s="143"/>
      <c r="G81" s="143"/>
      <c r="H81" s="143"/>
      <c r="I81" s="143"/>
      <c r="J81" s="143"/>
      <c r="K81" s="143"/>
      <c r="L81" s="131"/>
      <c r="M81" s="146" t="str">
        <f t="shared" si="6"/>
        <v/>
      </c>
      <c r="N81" s="147" t="str">
        <f t="shared" si="7"/>
        <v/>
      </c>
      <c r="O81" s="143"/>
      <c r="P81" s="143"/>
      <c r="Q81" s="143"/>
      <c r="R81" s="143"/>
      <c r="S81" s="143"/>
      <c r="T81" s="143"/>
      <c r="U81" s="131"/>
    </row>
    <row r="82" spans="1:21" x14ac:dyDescent="0.2">
      <c r="A82" s="131"/>
      <c r="B82">
        <f>IF(C82&lt;=Рабочий!AH$1,INDEX(Рабочий!$Z$3:$Z$303,MATCH(C82,Рабочий!$AH$3:$AH$303,0)),0)</f>
        <v>0</v>
      </c>
      <c r="C82">
        <f t="shared" si="8"/>
        <v>76</v>
      </c>
      <c r="D82" s="141" t="str">
        <f>IF(C82&lt;=Рабочий!AH$1,INDEX(Рабочий!$AA$3:$AA$303,MATCH(C82,Рабочий!$AH$3:$AH$303,0)),"")</f>
        <v/>
      </c>
      <c r="E82" s="142" t="str">
        <f>IF(D82&lt;&gt;"",INDEX(Рабочий!$AI$3:$AI$303,MATCH(C82,Рабочий!$AH$3:$AH$303,0)),"")</f>
        <v/>
      </c>
      <c r="F82" s="143"/>
      <c r="G82" s="143"/>
      <c r="H82" s="143"/>
      <c r="I82" s="143"/>
      <c r="J82" s="143"/>
      <c r="K82" s="143"/>
      <c r="L82" s="131"/>
      <c r="M82" s="146" t="str">
        <f t="shared" si="6"/>
        <v/>
      </c>
      <c r="N82" s="147" t="str">
        <f t="shared" si="7"/>
        <v/>
      </c>
      <c r="O82" s="143"/>
      <c r="P82" s="143"/>
      <c r="Q82" s="143"/>
      <c r="R82" s="143"/>
      <c r="S82" s="143"/>
      <c r="T82" s="143"/>
      <c r="U82" s="131"/>
    </row>
    <row r="83" spans="1:21" x14ac:dyDescent="0.2">
      <c r="A83" s="131"/>
      <c r="B83">
        <f>IF(C83&lt;=Рабочий!AH$1,INDEX(Рабочий!$Z$3:$Z$303,MATCH(C83,Рабочий!$AH$3:$AH$303,0)),0)</f>
        <v>0</v>
      </c>
      <c r="C83">
        <f t="shared" si="8"/>
        <v>77</v>
      </c>
      <c r="D83" s="141" t="str">
        <f>IF(C83&lt;=Рабочий!AH$1,INDEX(Рабочий!$AA$3:$AA$303,MATCH(C83,Рабочий!$AH$3:$AH$303,0)),"")</f>
        <v/>
      </c>
      <c r="E83" s="142" t="str">
        <f>IF(D83&lt;&gt;"",INDEX(Рабочий!$AI$3:$AI$303,MATCH(C83,Рабочий!$AH$3:$AH$303,0)),"")</f>
        <v/>
      </c>
      <c r="F83" s="143"/>
      <c r="G83" s="143"/>
      <c r="H83" s="143"/>
      <c r="I83" s="143"/>
      <c r="J83" s="143"/>
      <c r="K83" s="143"/>
      <c r="L83" s="131"/>
      <c r="M83" s="146" t="str">
        <f t="shared" si="6"/>
        <v/>
      </c>
      <c r="N83" s="147" t="str">
        <f t="shared" si="7"/>
        <v/>
      </c>
      <c r="O83" s="143"/>
      <c r="P83" s="143"/>
      <c r="Q83" s="143"/>
      <c r="R83" s="143"/>
      <c r="S83" s="143"/>
      <c r="T83" s="143"/>
      <c r="U83" s="131"/>
    </row>
    <row r="84" spans="1:21" x14ac:dyDescent="0.2">
      <c r="A84" s="131"/>
      <c r="B84">
        <f>IF(C84&lt;=Рабочий!AH$1,INDEX(Рабочий!$Z$3:$Z$303,MATCH(C84,Рабочий!$AH$3:$AH$303,0)),0)</f>
        <v>0</v>
      </c>
      <c r="C84">
        <f t="shared" si="8"/>
        <v>78</v>
      </c>
      <c r="D84" s="141" t="str">
        <f>IF(C84&lt;=Рабочий!AH$1,INDEX(Рабочий!$AA$3:$AA$303,MATCH(C84,Рабочий!$AH$3:$AH$303,0)),"")</f>
        <v/>
      </c>
      <c r="E84" s="142" t="str">
        <f>IF(D84&lt;&gt;"",INDEX(Рабочий!$AI$3:$AI$303,MATCH(C84,Рабочий!$AH$3:$AH$303,0)),"")</f>
        <v/>
      </c>
      <c r="F84" s="143"/>
      <c r="G84" s="143"/>
      <c r="H84" s="143"/>
      <c r="I84" s="143"/>
      <c r="J84" s="143"/>
      <c r="K84" s="143"/>
      <c r="L84" s="131"/>
      <c r="M84" s="146" t="str">
        <f t="shared" si="6"/>
        <v/>
      </c>
      <c r="N84" s="147" t="str">
        <f t="shared" si="7"/>
        <v/>
      </c>
      <c r="O84" s="143"/>
      <c r="P84" s="143"/>
      <c r="Q84" s="143"/>
      <c r="R84" s="143"/>
      <c r="S84" s="143"/>
      <c r="T84" s="143"/>
      <c r="U84" s="131"/>
    </row>
    <row r="85" spans="1:21" x14ac:dyDescent="0.2">
      <c r="A85" s="131"/>
      <c r="B85">
        <f>IF(C85&lt;=Рабочий!AH$1,INDEX(Рабочий!$Z$3:$Z$303,MATCH(C85,Рабочий!$AH$3:$AH$303,0)),0)</f>
        <v>0</v>
      </c>
      <c r="C85">
        <f t="shared" si="8"/>
        <v>79</v>
      </c>
      <c r="D85" s="141" t="str">
        <f>IF(C85&lt;=Рабочий!AH$1,INDEX(Рабочий!$AA$3:$AA$303,MATCH(C85,Рабочий!$AH$3:$AH$303,0)),"")</f>
        <v/>
      </c>
      <c r="E85" s="142" t="str">
        <f>IF(D85&lt;&gt;"",INDEX(Рабочий!$AI$3:$AI$303,MATCH(C85,Рабочий!$AH$3:$AH$303,0)),"")</f>
        <v/>
      </c>
      <c r="F85" s="143"/>
      <c r="G85" s="143"/>
      <c r="H85" s="143"/>
      <c r="I85" s="143"/>
      <c r="J85" s="143"/>
      <c r="K85" s="143"/>
      <c r="L85" s="131"/>
      <c r="M85" s="146" t="str">
        <f t="shared" si="6"/>
        <v/>
      </c>
      <c r="N85" s="147" t="str">
        <f t="shared" si="7"/>
        <v/>
      </c>
      <c r="O85" s="143"/>
      <c r="P85" s="143"/>
      <c r="Q85" s="143"/>
      <c r="R85" s="143"/>
      <c r="S85" s="143"/>
      <c r="T85" s="143"/>
      <c r="U85" s="131"/>
    </row>
    <row r="86" spans="1:21" x14ac:dyDescent="0.2">
      <c r="A86" s="131"/>
      <c r="B86">
        <f>IF(C86&lt;=Рабочий!AH$1,INDEX(Рабочий!$Z$3:$Z$303,MATCH(C86,Рабочий!$AH$3:$AH$303,0)),0)</f>
        <v>0</v>
      </c>
      <c r="C86">
        <f t="shared" si="8"/>
        <v>80</v>
      </c>
      <c r="D86" s="141" t="str">
        <f>IF(C86&lt;=Рабочий!AH$1,INDEX(Рабочий!$AA$3:$AA$303,MATCH(C86,Рабочий!$AH$3:$AH$303,0)),"")</f>
        <v/>
      </c>
      <c r="E86" s="142" t="str">
        <f>IF(D86&lt;&gt;"",INDEX(Рабочий!$AI$3:$AI$303,MATCH(C86,Рабочий!$AH$3:$AH$303,0)),"")</f>
        <v/>
      </c>
      <c r="F86" s="143"/>
      <c r="G86" s="143"/>
      <c r="H86" s="143"/>
      <c r="I86" s="143"/>
      <c r="J86" s="143"/>
      <c r="K86" s="143"/>
      <c r="L86" s="131"/>
      <c r="M86" s="146" t="str">
        <f t="shared" si="6"/>
        <v/>
      </c>
      <c r="N86" s="147" t="str">
        <f t="shared" si="7"/>
        <v/>
      </c>
      <c r="O86" s="143"/>
      <c r="P86" s="143"/>
      <c r="Q86" s="143"/>
      <c r="R86" s="143"/>
      <c r="S86" s="143"/>
      <c r="T86" s="143"/>
      <c r="U86" s="131"/>
    </row>
    <row r="87" spans="1:21" x14ac:dyDescent="0.2">
      <c r="A87" s="131"/>
      <c r="B87">
        <f>IF(C87&lt;=Рабочий!AH$1,INDEX(Рабочий!$Z$3:$Z$303,MATCH(C87,Рабочий!$AH$3:$AH$303,0)),0)</f>
        <v>0</v>
      </c>
      <c r="C87">
        <f t="shared" si="8"/>
        <v>81</v>
      </c>
      <c r="D87" s="141" t="str">
        <f>IF(C87&lt;=Рабочий!AH$1,INDEX(Рабочий!$AA$3:$AA$303,MATCH(C87,Рабочий!$AH$3:$AH$303,0)),"")</f>
        <v/>
      </c>
      <c r="E87" s="142" t="str">
        <f>IF(D87&lt;&gt;"",INDEX(Рабочий!$AI$3:$AI$303,MATCH(C87,Рабочий!$AH$3:$AH$303,0)),"")</f>
        <v/>
      </c>
      <c r="F87" s="143"/>
      <c r="G87" s="143"/>
      <c r="H87" s="143"/>
      <c r="I87" s="143"/>
      <c r="J87" s="143"/>
      <c r="K87" s="143"/>
      <c r="L87" s="131"/>
      <c r="M87" s="146" t="str">
        <f t="shared" si="6"/>
        <v/>
      </c>
      <c r="N87" s="147" t="str">
        <f t="shared" si="7"/>
        <v/>
      </c>
      <c r="O87" s="143"/>
      <c r="P87" s="143"/>
      <c r="Q87" s="143"/>
      <c r="R87" s="143"/>
      <c r="S87" s="143"/>
      <c r="T87" s="143"/>
      <c r="U87" s="131"/>
    </row>
    <row r="88" spans="1:21" x14ac:dyDescent="0.2">
      <c r="A88" s="131"/>
      <c r="B88">
        <f>IF(C88&lt;=Рабочий!AH$1,INDEX(Рабочий!$Z$3:$Z$303,MATCH(C88,Рабочий!$AH$3:$AH$303,0)),0)</f>
        <v>0</v>
      </c>
      <c r="C88">
        <f t="shared" si="8"/>
        <v>82</v>
      </c>
      <c r="D88" s="141" t="str">
        <f>IF(C88&lt;=Рабочий!AH$1,INDEX(Рабочий!$AA$3:$AA$303,MATCH(C88,Рабочий!$AH$3:$AH$303,0)),"")</f>
        <v/>
      </c>
      <c r="E88" s="142" t="str">
        <f>IF(D88&lt;&gt;"",INDEX(Рабочий!$AI$3:$AI$303,MATCH(C88,Рабочий!$AH$3:$AH$303,0)),"")</f>
        <v/>
      </c>
      <c r="F88" s="143"/>
      <c r="G88" s="143"/>
      <c r="H88" s="143"/>
      <c r="I88" s="143"/>
      <c r="J88" s="143"/>
      <c r="K88" s="143"/>
      <c r="L88" s="131"/>
      <c r="M88" s="146" t="str">
        <f t="shared" si="6"/>
        <v/>
      </c>
      <c r="N88" s="147" t="str">
        <f t="shared" si="7"/>
        <v/>
      </c>
      <c r="O88" s="143"/>
      <c r="P88" s="143"/>
      <c r="Q88" s="143"/>
      <c r="R88" s="143"/>
      <c r="S88" s="143"/>
      <c r="T88" s="143"/>
      <c r="U88" s="131"/>
    </row>
    <row r="89" spans="1:21" x14ac:dyDescent="0.2">
      <c r="A89" s="131"/>
      <c r="B89">
        <f>IF(C89&lt;=Рабочий!AH$1,INDEX(Рабочий!$Z$3:$Z$303,MATCH(C89,Рабочий!$AH$3:$AH$303,0)),0)</f>
        <v>0</v>
      </c>
      <c r="C89">
        <f t="shared" si="8"/>
        <v>83</v>
      </c>
      <c r="D89" s="141" t="str">
        <f>IF(C89&lt;=Рабочий!AH$1,INDEX(Рабочий!$AA$3:$AA$303,MATCH(C89,Рабочий!$AH$3:$AH$303,0)),"")</f>
        <v/>
      </c>
      <c r="E89" s="142" t="str">
        <f>IF(D89&lt;&gt;"",INDEX(Рабочий!$AI$3:$AI$303,MATCH(C89,Рабочий!$AH$3:$AH$303,0)),"")</f>
        <v/>
      </c>
      <c r="F89" s="143"/>
      <c r="G89" s="143"/>
      <c r="H89" s="143"/>
      <c r="I89" s="143"/>
      <c r="J89" s="143"/>
      <c r="K89" s="143"/>
      <c r="L89" s="131"/>
      <c r="M89" s="146" t="str">
        <f t="shared" si="6"/>
        <v/>
      </c>
      <c r="N89" s="147" t="str">
        <f t="shared" si="7"/>
        <v/>
      </c>
      <c r="O89" s="143"/>
      <c r="P89" s="143"/>
      <c r="Q89" s="143"/>
      <c r="R89" s="143"/>
      <c r="S89" s="143"/>
      <c r="T89" s="143"/>
      <c r="U89" s="131"/>
    </row>
    <row r="90" spans="1:21" x14ac:dyDescent="0.2">
      <c r="A90" s="131"/>
      <c r="B90">
        <f>IF(C90&lt;=Рабочий!AH$1,INDEX(Рабочий!$Z$3:$Z$303,MATCH(C90,Рабочий!$AH$3:$AH$303,0)),0)</f>
        <v>0</v>
      </c>
      <c r="C90">
        <f t="shared" si="8"/>
        <v>84</v>
      </c>
      <c r="D90" s="141" t="str">
        <f>IF(C90&lt;=Рабочий!AH$1,INDEX(Рабочий!$AA$3:$AA$303,MATCH(C90,Рабочий!$AH$3:$AH$303,0)),"")</f>
        <v/>
      </c>
      <c r="E90" s="142" t="str">
        <f>IF(D90&lt;&gt;"",INDEX(Рабочий!$AI$3:$AI$303,MATCH(C90,Рабочий!$AH$3:$AH$303,0)),"")</f>
        <v/>
      </c>
      <c r="F90" s="143"/>
      <c r="G90" s="143"/>
      <c r="H90" s="143"/>
      <c r="I90" s="143"/>
      <c r="J90" s="143"/>
      <c r="K90" s="143"/>
      <c r="L90" s="131"/>
      <c r="M90" s="146" t="str">
        <f t="shared" si="6"/>
        <v/>
      </c>
      <c r="N90" s="147" t="str">
        <f t="shared" si="7"/>
        <v/>
      </c>
      <c r="O90" s="143"/>
      <c r="P90" s="143"/>
      <c r="Q90" s="143"/>
      <c r="R90" s="143"/>
      <c r="S90" s="143"/>
      <c r="T90" s="143"/>
      <c r="U90" s="131"/>
    </row>
    <row r="91" spans="1:21" x14ac:dyDescent="0.2">
      <c r="A91" s="131"/>
      <c r="B91">
        <f>IF(C91&lt;=Рабочий!AH$1,INDEX(Рабочий!$Z$3:$Z$303,MATCH(C91,Рабочий!$AH$3:$AH$303,0)),0)</f>
        <v>0</v>
      </c>
      <c r="C91">
        <f t="shared" si="8"/>
        <v>85</v>
      </c>
      <c r="D91" s="141" t="str">
        <f>IF(C91&lt;=Рабочий!AH$1,INDEX(Рабочий!$AA$3:$AA$303,MATCH(C91,Рабочий!$AH$3:$AH$303,0)),"")</f>
        <v/>
      </c>
      <c r="E91" s="142" t="str">
        <f>IF(D91&lt;&gt;"",INDEX(Рабочий!$AI$3:$AI$303,MATCH(C91,Рабочий!$AH$3:$AH$303,0)),"")</f>
        <v/>
      </c>
      <c r="F91" s="143"/>
      <c r="G91" s="143"/>
      <c r="H91" s="143"/>
      <c r="I91" s="143"/>
      <c r="J91" s="143"/>
      <c r="K91" s="143"/>
      <c r="L91" s="131"/>
      <c r="M91" s="146" t="str">
        <f t="shared" si="6"/>
        <v/>
      </c>
      <c r="N91" s="147" t="str">
        <f t="shared" si="7"/>
        <v/>
      </c>
      <c r="O91" s="143"/>
      <c r="P91" s="143"/>
      <c r="Q91" s="143"/>
      <c r="R91" s="143"/>
      <c r="S91" s="143"/>
      <c r="T91" s="143"/>
      <c r="U91" s="131"/>
    </row>
    <row r="92" spans="1:21" x14ac:dyDescent="0.2">
      <c r="A92" s="131"/>
      <c r="B92">
        <f>IF(C92&lt;=Рабочий!AH$1,INDEX(Рабочий!$Z$3:$Z$303,MATCH(C92,Рабочий!$AH$3:$AH$303,0)),0)</f>
        <v>0</v>
      </c>
      <c r="C92">
        <f t="shared" si="8"/>
        <v>86</v>
      </c>
      <c r="D92" s="141" t="str">
        <f>IF(C92&lt;=Рабочий!AH$1,INDEX(Рабочий!$AA$3:$AA$303,MATCH(C92,Рабочий!$AH$3:$AH$303,0)),"")</f>
        <v/>
      </c>
      <c r="E92" s="142" t="str">
        <f>IF(D92&lt;&gt;"",INDEX(Рабочий!$AI$3:$AI$303,MATCH(C92,Рабочий!$AH$3:$AH$303,0)),"")</f>
        <v/>
      </c>
      <c r="F92" s="143"/>
      <c r="G92" s="143"/>
      <c r="H92" s="143"/>
      <c r="I92" s="143"/>
      <c r="J92" s="143"/>
      <c r="K92" s="143"/>
      <c r="L92" s="131"/>
      <c r="M92" s="146" t="str">
        <f t="shared" si="6"/>
        <v/>
      </c>
      <c r="N92" s="147" t="str">
        <f t="shared" si="7"/>
        <v/>
      </c>
      <c r="O92" s="143"/>
      <c r="P92" s="143"/>
      <c r="Q92" s="143"/>
      <c r="R92" s="143"/>
      <c r="S92" s="143"/>
      <c r="T92" s="143"/>
      <c r="U92" s="131"/>
    </row>
    <row r="93" spans="1:21" x14ac:dyDescent="0.2">
      <c r="A93" s="131"/>
      <c r="B93">
        <f>IF(C93&lt;=Рабочий!AH$1,INDEX(Рабочий!$Z$3:$Z$303,MATCH(C93,Рабочий!$AH$3:$AH$303,0)),0)</f>
        <v>0</v>
      </c>
      <c r="C93">
        <f t="shared" si="8"/>
        <v>87</v>
      </c>
      <c r="D93" s="141" t="str">
        <f>IF(C93&lt;=Рабочий!AH$1,INDEX(Рабочий!$AA$3:$AA$303,MATCH(C93,Рабочий!$AH$3:$AH$303,0)),"")</f>
        <v/>
      </c>
      <c r="E93" s="142" t="str">
        <f>IF(D93&lt;&gt;"",INDEX(Рабочий!$AI$3:$AI$303,MATCH(C93,Рабочий!$AH$3:$AH$303,0)),"")</f>
        <v/>
      </c>
      <c r="F93" s="143"/>
      <c r="G93" s="143"/>
      <c r="H93" s="143"/>
      <c r="I93" s="143"/>
      <c r="J93" s="143"/>
      <c r="K93" s="143"/>
      <c r="L93" s="131"/>
      <c r="M93" s="146" t="str">
        <f t="shared" si="6"/>
        <v/>
      </c>
      <c r="N93" s="147" t="str">
        <f t="shared" si="7"/>
        <v/>
      </c>
      <c r="O93" s="143"/>
      <c r="P93" s="143"/>
      <c r="Q93" s="143"/>
      <c r="R93" s="143"/>
      <c r="S93" s="143"/>
      <c r="T93" s="143"/>
      <c r="U93" s="131"/>
    </row>
    <row r="94" spans="1:21" x14ac:dyDescent="0.2">
      <c r="A94" s="131"/>
      <c r="B94">
        <f>IF(C94&lt;=Рабочий!AH$1,INDEX(Рабочий!$Z$3:$Z$303,MATCH(C94,Рабочий!$AH$3:$AH$303,0)),0)</f>
        <v>0</v>
      </c>
      <c r="C94">
        <f t="shared" si="8"/>
        <v>88</v>
      </c>
      <c r="D94" s="141" t="str">
        <f>IF(C94&lt;=Рабочий!AH$1,INDEX(Рабочий!$AA$3:$AA$303,MATCH(C94,Рабочий!$AH$3:$AH$303,0)),"")</f>
        <v/>
      </c>
      <c r="E94" s="142" t="str">
        <f>IF(D94&lt;&gt;"",INDEX(Рабочий!$AI$3:$AI$303,MATCH(C94,Рабочий!$AH$3:$AH$303,0)),"")</f>
        <v/>
      </c>
      <c r="F94" s="143"/>
      <c r="G94" s="143"/>
      <c r="H94" s="143"/>
      <c r="I94" s="143"/>
      <c r="J94" s="143"/>
      <c r="K94" s="143"/>
      <c r="L94" s="131"/>
      <c r="M94" s="146" t="str">
        <f t="shared" si="6"/>
        <v/>
      </c>
      <c r="N94" s="147" t="str">
        <f t="shared" si="7"/>
        <v/>
      </c>
      <c r="O94" s="143"/>
      <c r="P94" s="143"/>
      <c r="Q94" s="143"/>
      <c r="R94" s="143"/>
      <c r="S94" s="143"/>
      <c r="T94" s="143"/>
      <c r="U94" s="131"/>
    </row>
    <row r="95" spans="1:21" x14ac:dyDescent="0.2">
      <c r="A95" s="131"/>
      <c r="B95">
        <f>IF(C95&lt;=Рабочий!AH$1,INDEX(Рабочий!$Z$3:$Z$303,MATCH(C95,Рабочий!$AH$3:$AH$303,0)),0)</f>
        <v>0</v>
      </c>
      <c r="C95">
        <f t="shared" si="8"/>
        <v>89</v>
      </c>
      <c r="D95" s="141" t="str">
        <f>IF(C95&lt;=Рабочий!AH$1,INDEX(Рабочий!$AA$3:$AA$303,MATCH(C95,Рабочий!$AH$3:$AH$303,0)),"")</f>
        <v/>
      </c>
      <c r="E95" s="142" t="str">
        <f>IF(D95&lt;&gt;"",INDEX(Рабочий!$AI$3:$AI$303,MATCH(C95,Рабочий!$AH$3:$AH$303,0)),"")</f>
        <v/>
      </c>
      <c r="F95" s="143"/>
      <c r="G95" s="143"/>
      <c r="H95" s="143"/>
      <c r="I95" s="143"/>
      <c r="J95" s="143"/>
      <c r="K95" s="143"/>
      <c r="L95" s="131"/>
      <c r="M95" s="146" t="str">
        <f t="shared" si="6"/>
        <v/>
      </c>
      <c r="N95" s="147" t="str">
        <f t="shared" si="7"/>
        <v/>
      </c>
      <c r="O95" s="143"/>
      <c r="P95" s="143"/>
      <c r="Q95" s="143"/>
      <c r="R95" s="143"/>
      <c r="S95" s="143"/>
      <c r="T95" s="143"/>
      <c r="U95" s="131"/>
    </row>
    <row r="96" spans="1:21" x14ac:dyDescent="0.2">
      <c r="A96" s="131"/>
      <c r="B96">
        <f>IF(C96&lt;=Рабочий!AH$1,INDEX(Рабочий!$Z$3:$Z$303,MATCH(C96,Рабочий!$AH$3:$AH$303,0)),0)</f>
        <v>0</v>
      </c>
      <c r="C96">
        <f t="shared" si="8"/>
        <v>90</v>
      </c>
      <c r="D96" s="141" t="str">
        <f>IF(C96&lt;=Рабочий!AH$1,INDEX(Рабочий!$AA$3:$AA$303,MATCH(C96,Рабочий!$AH$3:$AH$303,0)),"")</f>
        <v/>
      </c>
      <c r="E96" s="142" t="str">
        <f>IF(D96&lt;&gt;"",INDEX(Рабочий!$AI$3:$AI$303,MATCH(C96,Рабочий!$AH$3:$AH$303,0)),"")</f>
        <v/>
      </c>
      <c r="F96" s="143"/>
      <c r="G96" s="143"/>
      <c r="H96" s="143"/>
      <c r="I96" s="143"/>
      <c r="J96" s="143"/>
      <c r="K96" s="143"/>
      <c r="L96" s="131"/>
      <c r="M96" s="146" t="str">
        <f t="shared" si="6"/>
        <v/>
      </c>
      <c r="N96" s="147" t="str">
        <f t="shared" si="7"/>
        <v/>
      </c>
      <c r="O96" s="143"/>
      <c r="P96" s="143"/>
      <c r="Q96" s="143"/>
      <c r="R96" s="143"/>
      <c r="S96" s="143"/>
      <c r="T96" s="143"/>
      <c r="U96" s="131"/>
    </row>
    <row r="97" spans="1:21" x14ac:dyDescent="0.2">
      <c r="A97" s="131"/>
      <c r="B97">
        <f>IF(C97&lt;=Рабочий!AH$1,INDEX(Рабочий!$Z$3:$Z$303,MATCH(C97,Рабочий!$AH$3:$AH$303,0)),0)</f>
        <v>0</v>
      </c>
      <c r="C97">
        <f t="shared" si="8"/>
        <v>91</v>
      </c>
      <c r="D97" s="141" t="str">
        <f>IF(C97&lt;=Рабочий!AH$1,INDEX(Рабочий!$AA$3:$AA$303,MATCH(C97,Рабочий!$AH$3:$AH$303,0)),"")</f>
        <v/>
      </c>
      <c r="E97" s="142" t="str">
        <f>IF(D97&lt;&gt;"",INDEX(Рабочий!$AI$3:$AI$303,MATCH(C97,Рабочий!$AH$3:$AH$303,0)),"")</f>
        <v/>
      </c>
      <c r="F97" s="143"/>
      <c r="G97" s="143"/>
      <c r="H97" s="143"/>
      <c r="I97" s="143"/>
      <c r="J97" s="143"/>
      <c r="K97" s="143"/>
      <c r="L97" s="131"/>
      <c r="M97" s="146" t="str">
        <f t="shared" si="6"/>
        <v/>
      </c>
      <c r="N97" s="147" t="str">
        <f t="shared" si="7"/>
        <v/>
      </c>
      <c r="O97" s="143"/>
      <c r="P97" s="143"/>
      <c r="Q97" s="143"/>
      <c r="R97" s="143"/>
      <c r="S97" s="143"/>
      <c r="T97" s="143"/>
      <c r="U97" s="131"/>
    </row>
    <row r="98" spans="1:21" x14ac:dyDescent="0.2">
      <c r="A98" s="131"/>
      <c r="B98">
        <f>IF(C98&lt;=Рабочий!AH$1,INDEX(Рабочий!$Z$3:$Z$303,MATCH(C98,Рабочий!$AH$3:$AH$303,0)),0)</f>
        <v>0</v>
      </c>
      <c r="C98">
        <f t="shared" si="8"/>
        <v>92</v>
      </c>
      <c r="D98" s="141" t="str">
        <f>IF(C98&lt;=Рабочий!AH$1,INDEX(Рабочий!$AA$3:$AA$303,MATCH(C98,Рабочий!$AH$3:$AH$303,0)),"")</f>
        <v/>
      </c>
      <c r="E98" s="142" t="str">
        <f>IF(D98&lt;&gt;"",INDEX(Рабочий!$AI$3:$AI$303,MATCH(C98,Рабочий!$AH$3:$AH$303,0)),"")</f>
        <v/>
      </c>
      <c r="F98" s="143"/>
      <c r="G98" s="143"/>
      <c r="H98" s="143"/>
      <c r="I98" s="143"/>
      <c r="J98" s="143"/>
      <c r="K98" s="143"/>
      <c r="L98" s="131"/>
      <c r="M98" s="146" t="str">
        <f t="shared" si="6"/>
        <v/>
      </c>
      <c r="N98" s="147" t="str">
        <f t="shared" si="7"/>
        <v/>
      </c>
      <c r="O98" s="143"/>
      <c r="P98" s="143"/>
      <c r="Q98" s="143"/>
      <c r="R98" s="143"/>
      <c r="S98" s="143"/>
      <c r="T98" s="143"/>
      <c r="U98" s="131"/>
    </row>
    <row r="99" spans="1:21" x14ac:dyDescent="0.2">
      <c r="A99" s="131"/>
      <c r="B99">
        <f>IF(C99&lt;=Рабочий!AH$1,INDEX(Рабочий!$Z$3:$Z$303,MATCH(C99,Рабочий!$AH$3:$AH$303,0)),0)</f>
        <v>0</v>
      </c>
      <c r="C99">
        <f t="shared" si="8"/>
        <v>93</v>
      </c>
      <c r="D99" s="141" t="str">
        <f>IF(C99&lt;=Рабочий!AH$1,INDEX(Рабочий!$AA$3:$AA$303,MATCH(C99,Рабочий!$AH$3:$AH$303,0)),"")</f>
        <v/>
      </c>
      <c r="E99" s="142" t="str">
        <f>IF(D99&lt;&gt;"",INDEX(Рабочий!$AI$3:$AI$303,MATCH(C99,Рабочий!$AH$3:$AH$303,0)),"")</f>
        <v/>
      </c>
      <c r="F99" s="143"/>
      <c r="G99" s="143"/>
      <c r="H99" s="143"/>
      <c r="I99" s="143"/>
      <c r="J99" s="143"/>
      <c r="K99" s="143"/>
      <c r="L99" s="131"/>
      <c r="M99" s="146" t="str">
        <f t="shared" si="6"/>
        <v/>
      </c>
      <c r="N99" s="147" t="str">
        <f t="shared" si="7"/>
        <v/>
      </c>
      <c r="O99" s="143"/>
      <c r="P99" s="143"/>
      <c r="Q99" s="143"/>
      <c r="R99" s="143"/>
      <c r="S99" s="143"/>
      <c r="T99" s="143"/>
      <c r="U99" s="131"/>
    </row>
    <row r="100" spans="1:21" x14ac:dyDescent="0.2">
      <c r="A100" s="131"/>
      <c r="B100">
        <f>IF(C100&lt;=Рабочий!AH$1,INDEX(Рабочий!$Z$3:$Z$303,MATCH(C100,Рабочий!$AH$3:$AH$303,0)),0)</f>
        <v>0</v>
      </c>
      <c r="C100">
        <f t="shared" si="8"/>
        <v>94</v>
      </c>
      <c r="D100" s="141" t="str">
        <f>IF(C100&lt;=Рабочий!AH$1,INDEX(Рабочий!$AA$3:$AA$303,MATCH(C100,Рабочий!$AH$3:$AH$303,0)),"")</f>
        <v/>
      </c>
      <c r="E100" s="142" t="str">
        <f>IF(D100&lt;&gt;"",INDEX(Рабочий!$AI$3:$AI$303,MATCH(C100,Рабочий!$AH$3:$AH$303,0)),"")</f>
        <v/>
      </c>
      <c r="F100" s="143"/>
      <c r="G100" s="143"/>
      <c r="H100" s="143"/>
      <c r="I100" s="143"/>
      <c r="J100" s="143"/>
      <c r="K100" s="143"/>
      <c r="L100" s="131"/>
      <c r="M100" s="146" t="str">
        <f t="shared" si="6"/>
        <v/>
      </c>
      <c r="N100" s="147" t="str">
        <f t="shared" si="7"/>
        <v/>
      </c>
      <c r="O100" s="143"/>
      <c r="P100" s="143"/>
      <c r="Q100" s="143"/>
      <c r="R100" s="143"/>
      <c r="S100" s="143"/>
      <c r="T100" s="143"/>
      <c r="U100" s="131"/>
    </row>
    <row r="101" spans="1:21" x14ac:dyDescent="0.2">
      <c r="A101" s="131"/>
      <c r="B101">
        <f>IF(C101&lt;=Рабочий!AH$1,INDEX(Рабочий!$Z$3:$Z$303,MATCH(C101,Рабочий!$AH$3:$AH$303,0)),0)</f>
        <v>0</v>
      </c>
      <c r="C101">
        <f t="shared" si="8"/>
        <v>95</v>
      </c>
      <c r="D101" s="141" t="str">
        <f>IF(C101&lt;=Рабочий!AH$1,INDEX(Рабочий!$AA$3:$AA$303,MATCH(C101,Рабочий!$AH$3:$AH$303,0)),"")</f>
        <v/>
      </c>
      <c r="E101" s="142" t="str">
        <f>IF(D101&lt;&gt;"",INDEX(Рабочий!$AI$3:$AI$303,MATCH(C101,Рабочий!$AH$3:$AH$303,0)),"")</f>
        <v/>
      </c>
      <c r="F101" s="143"/>
      <c r="G101" s="143"/>
      <c r="H101" s="143"/>
      <c r="I101" s="143"/>
      <c r="J101" s="143"/>
      <c r="K101" s="143"/>
      <c r="L101" s="131"/>
      <c r="M101" s="146" t="str">
        <f t="shared" si="6"/>
        <v/>
      </c>
      <c r="N101" s="147" t="str">
        <f t="shared" si="7"/>
        <v/>
      </c>
      <c r="O101" s="143"/>
      <c r="P101" s="143"/>
      <c r="Q101" s="143"/>
      <c r="R101" s="143"/>
      <c r="S101" s="143"/>
      <c r="T101" s="143"/>
      <c r="U101" s="131"/>
    </row>
    <row r="102" spans="1:21" x14ac:dyDescent="0.2">
      <c r="A102" s="131"/>
      <c r="B102">
        <f>IF(C102&lt;=Рабочий!AH$1,INDEX(Рабочий!$Z$3:$Z$303,MATCH(C102,Рабочий!$AH$3:$AH$303,0)),0)</f>
        <v>0</v>
      </c>
      <c r="C102">
        <f t="shared" si="8"/>
        <v>96</v>
      </c>
      <c r="D102" s="141" t="str">
        <f>IF(C102&lt;=Рабочий!AH$1,INDEX(Рабочий!$AA$3:$AA$303,MATCH(C102,Рабочий!$AH$3:$AH$303,0)),"")</f>
        <v/>
      </c>
      <c r="E102" s="142" t="str">
        <f>IF(D102&lt;&gt;"",INDEX(Рабочий!$AI$3:$AI$303,MATCH(C102,Рабочий!$AH$3:$AH$303,0)),"")</f>
        <v/>
      </c>
      <c r="F102" s="143"/>
      <c r="G102" s="143"/>
      <c r="H102" s="143"/>
      <c r="I102" s="143"/>
      <c r="J102" s="143"/>
      <c r="K102" s="143"/>
      <c r="L102" s="131"/>
      <c r="M102" s="146" t="str">
        <f t="shared" si="6"/>
        <v/>
      </c>
      <c r="N102" s="147" t="str">
        <f t="shared" si="7"/>
        <v/>
      </c>
      <c r="O102" s="143"/>
      <c r="P102" s="143"/>
      <c r="Q102" s="143"/>
      <c r="R102" s="143"/>
      <c r="S102" s="143"/>
      <c r="T102" s="143"/>
      <c r="U102" s="131"/>
    </row>
    <row r="103" spans="1:21" x14ac:dyDescent="0.2">
      <c r="A103" s="131"/>
      <c r="B103">
        <f>IF(C103&lt;=Рабочий!AH$1,INDEX(Рабочий!$Z$3:$Z$303,MATCH(C103,Рабочий!$AH$3:$AH$303,0)),0)</f>
        <v>0</v>
      </c>
      <c r="C103">
        <f t="shared" si="8"/>
        <v>97</v>
      </c>
      <c r="D103" s="141" t="str">
        <f>IF(C103&lt;=Рабочий!AH$1,INDEX(Рабочий!$AA$3:$AA$303,MATCH(C103,Рабочий!$AH$3:$AH$303,0)),"")</f>
        <v/>
      </c>
      <c r="E103" s="142" t="str">
        <f>IF(D103&lt;&gt;"",INDEX(Рабочий!$AI$3:$AI$303,MATCH(C103,Рабочий!$AH$3:$AH$303,0)),"")</f>
        <v/>
      </c>
      <c r="F103" s="143"/>
      <c r="G103" s="143"/>
      <c r="H103" s="143"/>
      <c r="I103" s="143"/>
      <c r="J103" s="143"/>
      <c r="K103" s="143"/>
      <c r="L103" s="131"/>
      <c r="M103" s="146" t="str">
        <f t="shared" ref="M103:M134" si="9">D103</f>
        <v/>
      </c>
      <c r="N103" s="147" t="str">
        <f t="shared" ref="N103:N134" si="10">E103</f>
        <v/>
      </c>
      <c r="O103" s="143"/>
      <c r="P103" s="143"/>
      <c r="Q103" s="143"/>
      <c r="R103" s="143"/>
      <c r="S103" s="143"/>
      <c r="T103" s="143"/>
      <c r="U103" s="131"/>
    </row>
    <row r="104" spans="1:21" x14ac:dyDescent="0.2">
      <c r="A104" s="131"/>
      <c r="B104">
        <f>IF(C104&lt;=Рабочий!AH$1,INDEX(Рабочий!$Z$3:$Z$303,MATCH(C104,Рабочий!$AH$3:$AH$303,0)),0)</f>
        <v>0</v>
      </c>
      <c r="C104">
        <f t="shared" ref="C104:C135" si="11">C103+1</f>
        <v>98</v>
      </c>
      <c r="D104" s="141" t="str">
        <f>IF(C104&lt;=Рабочий!AH$1,INDEX(Рабочий!$AA$3:$AA$303,MATCH(C104,Рабочий!$AH$3:$AH$303,0)),"")</f>
        <v/>
      </c>
      <c r="E104" s="142" t="str">
        <f>IF(D104&lt;&gt;"",INDEX(Рабочий!$AI$3:$AI$303,MATCH(C104,Рабочий!$AH$3:$AH$303,0)),"")</f>
        <v/>
      </c>
      <c r="F104" s="143"/>
      <c r="G104" s="143"/>
      <c r="H104" s="143"/>
      <c r="I104" s="143"/>
      <c r="J104" s="143"/>
      <c r="K104" s="143"/>
      <c r="L104" s="131"/>
      <c r="M104" s="146" t="str">
        <f t="shared" si="9"/>
        <v/>
      </c>
      <c r="N104" s="147" t="str">
        <f t="shared" si="10"/>
        <v/>
      </c>
      <c r="O104" s="143"/>
      <c r="P104" s="143"/>
      <c r="Q104" s="143"/>
      <c r="R104" s="143"/>
      <c r="S104" s="143"/>
      <c r="T104" s="143"/>
      <c r="U104" s="131"/>
    </row>
    <row r="105" spans="1:21" x14ac:dyDescent="0.2">
      <c r="A105" s="131"/>
      <c r="B105">
        <f>IF(C105&lt;=Рабочий!AH$1,INDEX(Рабочий!$Z$3:$Z$303,MATCH(C105,Рабочий!$AH$3:$AH$303,0)),0)</f>
        <v>0</v>
      </c>
      <c r="C105">
        <f t="shared" si="11"/>
        <v>99</v>
      </c>
      <c r="D105" s="141" t="str">
        <f>IF(C105&lt;=Рабочий!AH$1,INDEX(Рабочий!$AA$3:$AA$303,MATCH(C105,Рабочий!$AH$3:$AH$303,0)),"")</f>
        <v/>
      </c>
      <c r="E105" s="142" t="str">
        <f>IF(D105&lt;&gt;"",INDEX(Рабочий!$AI$3:$AI$303,MATCH(C105,Рабочий!$AH$3:$AH$303,0)),"")</f>
        <v/>
      </c>
      <c r="F105" s="143"/>
      <c r="G105" s="143"/>
      <c r="H105" s="143"/>
      <c r="I105" s="143"/>
      <c r="J105" s="143"/>
      <c r="K105" s="143"/>
      <c r="L105" s="131"/>
      <c r="M105" s="146" t="str">
        <f t="shared" si="9"/>
        <v/>
      </c>
      <c r="N105" s="147" t="str">
        <f t="shared" si="10"/>
        <v/>
      </c>
      <c r="O105" s="143"/>
      <c r="P105" s="143"/>
      <c r="Q105" s="143"/>
      <c r="R105" s="143"/>
      <c r="S105" s="143"/>
      <c r="T105" s="143"/>
      <c r="U105" s="131"/>
    </row>
    <row r="106" spans="1:21" x14ac:dyDescent="0.2">
      <c r="A106" s="131"/>
      <c r="B106">
        <f>IF(C106&lt;=Рабочий!AH$1,INDEX(Рабочий!$Z$3:$Z$303,MATCH(C106,Рабочий!$AH$3:$AH$303,0)),0)</f>
        <v>0</v>
      </c>
      <c r="C106">
        <f t="shared" si="11"/>
        <v>100</v>
      </c>
      <c r="D106" s="141" t="str">
        <f>IF(C106&lt;=Рабочий!AH$1,INDEX(Рабочий!$AA$3:$AA$303,MATCH(C106,Рабочий!$AH$3:$AH$303,0)),"")</f>
        <v/>
      </c>
      <c r="E106" s="142" t="str">
        <f>IF(D106&lt;&gt;"",INDEX(Рабочий!$AI$3:$AI$303,MATCH(C106,Рабочий!$AH$3:$AH$303,0)),"")</f>
        <v/>
      </c>
      <c r="F106" s="143"/>
      <c r="G106" s="143"/>
      <c r="H106" s="143"/>
      <c r="I106" s="143"/>
      <c r="J106" s="143"/>
      <c r="K106" s="143"/>
      <c r="L106" s="131"/>
      <c r="M106" s="146" t="str">
        <f t="shared" si="9"/>
        <v/>
      </c>
      <c r="N106" s="147" t="str">
        <f t="shared" si="10"/>
        <v/>
      </c>
      <c r="O106" s="143"/>
      <c r="P106" s="143"/>
      <c r="Q106" s="143"/>
      <c r="R106" s="143"/>
      <c r="S106" s="143"/>
      <c r="T106" s="143"/>
      <c r="U106" s="131"/>
    </row>
    <row r="107" spans="1:21" x14ac:dyDescent="0.2">
      <c r="A107" s="131"/>
      <c r="B107">
        <f>IF(C107&lt;=Рабочий!AH$1,INDEX(Рабочий!$Z$3:$Z$303,MATCH(C107,Рабочий!$AH$3:$AH$303,0)),0)</f>
        <v>0</v>
      </c>
      <c r="C107">
        <f t="shared" si="11"/>
        <v>101</v>
      </c>
      <c r="D107" s="141" t="str">
        <f>IF(C107&lt;=Рабочий!AH$1,INDEX(Рабочий!$AA$3:$AA$303,MATCH(C107,Рабочий!$AH$3:$AH$303,0)),"")</f>
        <v/>
      </c>
      <c r="E107" s="142" t="str">
        <f>IF(D107&lt;&gt;"",INDEX(Рабочий!$AI$3:$AI$303,MATCH(C107,Рабочий!$AH$3:$AH$303,0)),"")</f>
        <v/>
      </c>
      <c r="F107" s="143"/>
      <c r="G107" s="143"/>
      <c r="H107" s="143"/>
      <c r="I107" s="143"/>
      <c r="J107" s="143"/>
      <c r="K107" s="143"/>
      <c r="L107" s="131"/>
      <c r="M107" s="146" t="str">
        <f t="shared" si="9"/>
        <v/>
      </c>
      <c r="N107" s="147" t="str">
        <f t="shared" si="10"/>
        <v/>
      </c>
      <c r="O107" s="143"/>
      <c r="P107" s="143"/>
      <c r="Q107" s="143"/>
      <c r="R107" s="143"/>
      <c r="S107" s="143"/>
      <c r="T107" s="143"/>
      <c r="U107" s="131"/>
    </row>
    <row r="108" spans="1:21" x14ac:dyDescent="0.2">
      <c r="A108" s="131"/>
      <c r="B108">
        <f>IF(C108&lt;=Рабочий!AH$1,INDEX(Рабочий!$Z$3:$Z$303,MATCH(C108,Рабочий!$AH$3:$AH$303,0)),0)</f>
        <v>0</v>
      </c>
      <c r="C108">
        <f t="shared" si="11"/>
        <v>102</v>
      </c>
      <c r="D108" s="141" t="str">
        <f>IF(C108&lt;=Рабочий!AH$1,INDEX(Рабочий!$AA$3:$AA$303,MATCH(C108,Рабочий!$AH$3:$AH$303,0)),"")</f>
        <v/>
      </c>
      <c r="E108" s="142" t="str">
        <f>IF(D108&lt;&gt;"",INDEX(Рабочий!$AI$3:$AI$303,MATCH(C108,Рабочий!$AH$3:$AH$303,0)),"")</f>
        <v/>
      </c>
      <c r="F108" s="143"/>
      <c r="G108" s="143"/>
      <c r="H108" s="143"/>
      <c r="I108" s="143"/>
      <c r="J108" s="143"/>
      <c r="K108" s="143"/>
      <c r="L108" s="131"/>
      <c r="M108" s="146" t="str">
        <f t="shared" si="9"/>
        <v/>
      </c>
      <c r="N108" s="147" t="str">
        <f t="shared" si="10"/>
        <v/>
      </c>
      <c r="O108" s="143"/>
      <c r="P108" s="143"/>
      <c r="Q108" s="143"/>
      <c r="R108" s="143"/>
      <c r="S108" s="143"/>
      <c r="T108" s="143"/>
      <c r="U108" s="131"/>
    </row>
    <row r="109" spans="1:21" x14ac:dyDescent="0.2">
      <c r="A109" s="131"/>
      <c r="B109">
        <f>IF(C109&lt;=Рабочий!AH$1,INDEX(Рабочий!$Z$3:$Z$303,MATCH(C109,Рабочий!$AH$3:$AH$303,0)),0)</f>
        <v>0</v>
      </c>
      <c r="C109">
        <f t="shared" si="11"/>
        <v>103</v>
      </c>
      <c r="D109" s="141" t="str">
        <f>IF(C109&lt;=Рабочий!AH$1,INDEX(Рабочий!$AA$3:$AA$303,MATCH(C109,Рабочий!$AH$3:$AH$303,0)),"")</f>
        <v/>
      </c>
      <c r="E109" s="142" t="str">
        <f>IF(D109&lt;&gt;"",INDEX(Рабочий!$AI$3:$AI$303,MATCH(C109,Рабочий!$AH$3:$AH$303,0)),"")</f>
        <v/>
      </c>
      <c r="F109" s="143"/>
      <c r="G109" s="143"/>
      <c r="H109" s="143"/>
      <c r="I109" s="143"/>
      <c r="J109" s="143"/>
      <c r="K109" s="143"/>
      <c r="L109" s="131"/>
      <c r="M109" s="146" t="str">
        <f t="shared" si="9"/>
        <v/>
      </c>
      <c r="N109" s="147" t="str">
        <f t="shared" si="10"/>
        <v/>
      </c>
      <c r="O109" s="143"/>
      <c r="P109" s="143"/>
      <c r="Q109" s="143"/>
      <c r="R109" s="143"/>
      <c r="S109" s="143"/>
      <c r="T109" s="143"/>
      <c r="U109" s="131"/>
    </row>
    <row r="110" spans="1:21" x14ac:dyDescent="0.2">
      <c r="A110" s="131"/>
      <c r="B110">
        <f>IF(C110&lt;=Рабочий!AH$1,INDEX(Рабочий!$Z$3:$Z$303,MATCH(C110,Рабочий!$AH$3:$AH$303,0)),0)</f>
        <v>0</v>
      </c>
      <c r="C110">
        <f t="shared" si="11"/>
        <v>104</v>
      </c>
      <c r="D110" s="141" t="str">
        <f>IF(C110&lt;=Рабочий!AH$1,INDEX(Рабочий!$AA$3:$AA$303,MATCH(C110,Рабочий!$AH$3:$AH$303,0)),"")</f>
        <v/>
      </c>
      <c r="E110" s="142" t="str">
        <f>IF(D110&lt;&gt;"",INDEX(Рабочий!$AI$3:$AI$303,MATCH(C110,Рабочий!$AH$3:$AH$303,0)),"")</f>
        <v/>
      </c>
      <c r="F110" s="143"/>
      <c r="G110" s="143"/>
      <c r="H110" s="143"/>
      <c r="I110" s="143"/>
      <c r="J110" s="143"/>
      <c r="K110" s="143"/>
      <c r="L110" s="131"/>
      <c r="M110" s="146" t="str">
        <f t="shared" si="9"/>
        <v/>
      </c>
      <c r="N110" s="147" t="str">
        <f t="shared" si="10"/>
        <v/>
      </c>
      <c r="O110" s="143"/>
      <c r="P110" s="143"/>
      <c r="Q110" s="143"/>
      <c r="R110" s="143"/>
      <c r="S110" s="143"/>
      <c r="T110" s="143"/>
      <c r="U110" s="131"/>
    </row>
    <row r="111" spans="1:21" x14ac:dyDescent="0.2">
      <c r="A111" s="131"/>
      <c r="B111">
        <f>IF(C111&lt;=Рабочий!AH$1,INDEX(Рабочий!$Z$3:$Z$303,MATCH(C111,Рабочий!$AH$3:$AH$303,0)),0)</f>
        <v>0</v>
      </c>
      <c r="C111">
        <f t="shared" si="11"/>
        <v>105</v>
      </c>
      <c r="D111" s="141" t="str">
        <f>IF(C111&lt;=Рабочий!AH$1,INDEX(Рабочий!$AA$3:$AA$303,MATCH(C111,Рабочий!$AH$3:$AH$303,0)),"")</f>
        <v/>
      </c>
      <c r="E111" s="142" t="str">
        <f>IF(D111&lt;&gt;"",INDEX(Рабочий!$AI$3:$AI$303,MATCH(C111,Рабочий!$AH$3:$AH$303,0)),"")</f>
        <v/>
      </c>
      <c r="F111" s="143"/>
      <c r="G111" s="143"/>
      <c r="H111" s="143"/>
      <c r="I111" s="143"/>
      <c r="J111" s="143"/>
      <c r="K111" s="143"/>
      <c r="L111" s="131"/>
      <c r="M111" s="146" t="str">
        <f t="shared" si="9"/>
        <v/>
      </c>
      <c r="N111" s="147" t="str">
        <f t="shared" si="10"/>
        <v/>
      </c>
      <c r="O111" s="143"/>
      <c r="P111" s="143"/>
      <c r="Q111" s="143"/>
      <c r="R111" s="143"/>
      <c r="S111" s="143"/>
      <c r="T111" s="143"/>
      <c r="U111" s="131"/>
    </row>
    <row r="112" spans="1:21" x14ac:dyDescent="0.2">
      <c r="A112" s="131"/>
      <c r="B112">
        <f>IF(C112&lt;=Рабочий!AH$1,INDEX(Рабочий!$Z$3:$Z$303,MATCH(C112,Рабочий!$AH$3:$AH$303,0)),0)</f>
        <v>0</v>
      </c>
      <c r="C112">
        <f t="shared" si="11"/>
        <v>106</v>
      </c>
      <c r="D112" s="141" t="str">
        <f>IF(C112&lt;=Рабочий!AH$1,INDEX(Рабочий!$AA$3:$AA$303,MATCH(C112,Рабочий!$AH$3:$AH$303,0)),"")</f>
        <v/>
      </c>
      <c r="E112" s="142" t="str">
        <f>IF(D112&lt;&gt;"",INDEX(Рабочий!$AI$3:$AI$303,MATCH(C112,Рабочий!$AH$3:$AH$303,0)),"")</f>
        <v/>
      </c>
      <c r="F112" s="143"/>
      <c r="G112" s="143"/>
      <c r="H112" s="143"/>
      <c r="I112" s="143"/>
      <c r="J112" s="143"/>
      <c r="K112" s="143"/>
      <c r="L112" s="131"/>
      <c r="M112" s="146" t="str">
        <f t="shared" si="9"/>
        <v/>
      </c>
      <c r="N112" s="147" t="str">
        <f t="shared" si="10"/>
        <v/>
      </c>
      <c r="O112" s="143"/>
      <c r="P112" s="143"/>
      <c r="Q112" s="143"/>
      <c r="R112" s="143"/>
      <c r="S112" s="143"/>
      <c r="T112" s="143"/>
      <c r="U112" s="131"/>
    </row>
    <row r="113" spans="1:21" x14ac:dyDescent="0.2">
      <c r="A113" s="131"/>
      <c r="B113">
        <f>IF(C113&lt;=Рабочий!AH$1,INDEX(Рабочий!$Z$3:$Z$303,MATCH(C113,Рабочий!$AH$3:$AH$303,0)),0)</f>
        <v>0</v>
      </c>
      <c r="C113">
        <f t="shared" si="11"/>
        <v>107</v>
      </c>
      <c r="D113" s="141" t="str">
        <f>IF(C113&lt;=Рабочий!AH$1,INDEX(Рабочий!$AA$3:$AA$303,MATCH(C113,Рабочий!$AH$3:$AH$303,0)),"")</f>
        <v/>
      </c>
      <c r="E113" s="142" t="str">
        <f>IF(D113&lt;&gt;"",INDEX(Рабочий!$AI$3:$AI$303,MATCH(C113,Рабочий!$AH$3:$AH$303,0)),"")</f>
        <v/>
      </c>
      <c r="F113" s="143"/>
      <c r="G113" s="143"/>
      <c r="H113" s="143"/>
      <c r="I113" s="143"/>
      <c r="J113" s="143"/>
      <c r="K113" s="143"/>
      <c r="L113" s="131"/>
      <c r="M113" s="146" t="str">
        <f t="shared" si="9"/>
        <v/>
      </c>
      <c r="N113" s="147" t="str">
        <f t="shared" si="10"/>
        <v/>
      </c>
      <c r="O113" s="143"/>
      <c r="P113" s="143"/>
      <c r="Q113" s="143"/>
      <c r="R113" s="143"/>
      <c r="S113" s="143"/>
      <c r="T113" s="143"/>
      <c r="U113" s="131"/>
    </row>
    <row r="114" spans="1:21" x14ac:dyDescent="0.2">
      <c r="A114" s="131"/>
      <c r="B114">
        <f>IF(C114&lt;=Рабочий!AH$1,INDEX(Рабочий!$Z$3:$Z$303,MATCH(C114,Рабочий!$AH$3:$AH$303,0)),0)</f>
        <v>0</v>
      </c>
      <c r="C114">
        <f t="shared" si="11"/>
        <v>108</v>
      </c>
      <c r="D114" s="141" t="str">
        <f>IF(C114&lt;=Рабочий!AH$1,INDEX(Рабочий!$AA$3:$AA$303,MATCH(C114,Рабочий!$AH$3:$AH$303,0)),"")</f>
        <v/>
      </c>
      <c r="E114" s="142" t="str">
        <f>IF(D114&lt;&gt;"",INDEX(Рабочий!$AI$3:$AI$303,MATCH(C114,Рабочий!$AH$3:$AH$303,0)),"")</f>
        <v/>
      </c>
      <c r="F114" s="143"/>
      <c r="G114" s="143"/>
      <c r="H114" s="143"/>
      <c r="I114" s="143"/>
      <c r="J114" s="143"/>
      <c r="K114" s="143"/>
      <c r="L114" s="131"/>
      <c r="M114" s="146" t="str">
        <f t="shared" si="9"/>
        <v/>
      </c>
      <c r="N114" s="147" t="str">
        <f t="shared" si="10"/>
        <v/>
      </c>
      <c r="O114" s="143"/>
      <c r="P114" s="143"/>
      <c r="Q114" s="143"/>
      <c r="R114" s="143"/>
      <c r="S114" s="143"/>
      <c r="T114" s="143"/>
      <c r="U114" s="131"/>
    </row>
    <row r="115" spans="1:21" x14ac:dyDescent="0.2">
      <c r="A115" s="131"/>
      <c r="B115">
        <f>IF(C115&lt;=Рабочий!AH$1,INDEX(Рабочий!$Z$3:$Z$303,MATCH(C115,Рабочий!$AH$3:$AH$303,0)),0)</f>
        <v>0</v>
      </c>
      <c r="C115">
        <f t="shared" si="11"/>
        <v>109</v>
      </c>
      <c r="D115" s="141" t="str">
        <f>IF(C115&lt;=Рабочий!AH$1,INDEX(Рабочий!$AA$3:$AA$303,MATCH(C115,Рабочий!$AH$3:$AH$303,0)),"")</f>
        <v/>
      </c>
      <c r="E115" s="142" t="str">
        <f>IF(D115&lt;&gt;"",INDEX(Рабочий!$AI$3:$AI$303,MATCH(C115,Рабочий!$AH$3:$AH$303,0)),"")</f>
        <v/>
      </c>
      <c r="F115" s="143"/>
      <c r="G115" s="143"/>
      <c r="H115" s="143"/>
      <c r="I115" s="143"/>
      <c r="J115" s="143"/>
      <c r="K115" s="143"/>
      <c r="L115" s="131"/>
      <c r="M115" s="146" t="str">
        <f t="shared" si="9"/>
        <v/>
      </c>
      <c r="N115" s="147" t="str">
        <f t="shared" si="10"/>
        <v/>
      </c>
      <c r="O115" s="143"/>
      <c r="P115" s="143"/>
      <c r="Q115" s="143"/>
      <c r="R115" s="143"/>
      <c r="S115" s="143"/>
      <c r="T115" s="143"/>
      <c r="U115" s="131"/>
    </row>
    <row r="116" spans="1:21" x14ac:dyDescent="0.2">
      <c r="A116" s="131"/>
      <c r="B116">
        <f>IF(C116&lt;=Рабочий!AH$1,INDEX(Рабочий!$Z$3:$Z$303,MATCH(C116,Рабочий!$AH$3:$AH$303,0)),0)</f>
        <v>0</v>
      </c>
      <c r="C116">
        <f t="shared" si="11"/>
        <v>110</v>
      </c>
      <c r="D116" s="141" t="str">
        <f>IF(C116&lt;=Рабочий!AH$1,INDEX(Рабочий!$AA$3:$AA$303,MATCH(C116,Рабочий!$AH$3:$AH$303,0)),"")</f>
        <v/>
      </c>
      <c r="E116" s="142" t="str">
        <f>IF(D116&lt;&gt;"",INDEX(Рабочий!$AI$3:$AI$303,MATCH(C116,Рабочий!$AH$3:$AH$303,0)),"")</f>
        <v/>
      </c>
      <c r="F116" s="143"/>
      <c r="G116" s="143"/>
      <c r="H116" s="143"/>
      <c r="I116" s="143"/>
      <c r="J116" s="143"/>
      <c r="K116" s="143"/>
      <c r="L116" s="131"/>
      <c r="M116" s="146" t="str">
        <f t="shared" si="9"/>
        <v/>
      </c>
      <c r="N116" s="147" t="str">
        <f t="shared" si="10"/>
        <v/>
      </c>
      <c r="O116" s="143"/>
      <c r="P116" s="143"/>
      <c r="Q116" s="143"/>
      <c r="R116" s="143"/>
      <c r="S116" s="143"/>
      <c r="T116" s="143"/>
      <c r="U116" s="131"/>
    </row>
    <row r="117" spans="1:21" x14ac:dyDescent="0.2">
      <c r="A117" s="131"/>
      <c r="B117">
        <f>IF(C117&lt;=Рабочий!AH$1,INDEX(Рабочий!$Z$3:$Z$303,MATCH(C117,Рабочий!$AH$3:$AH$303,0)),0)</f>
        <v>0</v>
      </c>
      <c r="C117">
        <f t="shared" si="11"/>
        <v>111</v>
      </c>
      <c r="D117" s="141" t="str">
        <f>IF(C117&lt;=Рабочий!AH$1,INDEX(Рабочий!$AA$3:$AA$303,MATCH(C117,Рабочий!$AH$3:$AH$303,0)),"")</f>
        <v/>
      </c>
      <c r="E117" s="142" t="str">
        <f>IF(D117&lt;&gt;"",INDEX(Рабочий!$AI$3:$AI$303,MATCH(C117,Рабочий!$AH$3:$AH$303,0)),"")</f>
        <v/>
      </c>
      <c r="F117" s="143"/>
      <c r="G117" s="143"/>
      <c r="H117" s="143"/>
      <c r="I117" s="143"/>
      <c r="J117" s="143"/>
      <c r="K117" s="143"/>
      <c r="L117" s="131"/>
      <c r="M117" s="146" t="str">
        <f t="shared" si="9"/>
        <v/>
      </c>
      <c r="N117" s="147" t="str">
        <f t="shared" si="10"/>
        <v/>
      </c>
      <c r="O117" s="143"/>
      <c r="P117" s="143"/>
      <c r="Q117" s="143"/>
      <c r="R117" s="143"/>
      <c r="S117" s="143"/>
      <c r="T117" s="143"/>
      <c r="U117" s="131"/>
    </row>
    <row r="118" spans="1:21" x14ac:dyDescent="0.2">
      <c r="A118" s="131"/>
      <c r="B118">
        <f>IF(C118&lt;=Рабочий!AH$1,INDEX(Рабочий!$Z$3:$Z$303,MATCH(C118,Рабочий!$AH$3:$AH$303,0)),0)</f>
        <v>0</v>
      </c>
      <c r="C118">
        <f t="shared" si="11"/>
        <v>112</v>
      </c>
      <c r="D118" s="141" t="str">
        <f>IF(C118&lt;=Рабочий!AH$1,INDEX(Рабочий!$AA$3:$AA$303,MATCH(C118,Рабочий!$AH$3:$AH$303,0)),"")</f>
        <v/>
      </c>
      <c r="E118" s="142" t="str">
        <f>IF(D118&lt;&gt;"",INDEX(Рабочий!$AI$3:$AI$303,MATCH(C118,Рабочий!$AH$3:$AH$303,0)),"")</f>
        <v/>
      </c>
      <c r="F118" s="143"/>
      <c r="G118" s="143"/>
      <c r="H118" s="143"/>
      <c r="I118" s="143"/>
      <c r="J118" s="143"/>
      <c r="K118" s="143"/>
      <c r="L118" s="131"/>
      <c r="M118" s="146" t="str">
        <f t="shared" si="9"/>
        <v/>
      </c>
      <c r="N118" s="147" t="str">
        <f t="shared" si="10"/>
        <v/>
      </c>
      <c r="O118" s="143"/>
      <c r="P118" s="143"/>
      <c r="Q118" s="143"/>
      <c r="R118" s="143"/>
      <c r="S118" s="143"/>
      <c r="T118" s="143"/>
      <c r="U118" s="131"/>
    </row>
    <row r="119" spans="1:21" x14ac:dyDescent="0.2">
      <c r="A119" s="131"/>
      <c r="B119">
        <f>IF(C119&lt;=Рабочий!AH$1,INDEX(Рабочий!$Z$3:$Z$303,MATCH(C119,Рабочий!$AH$3:$AH$303,0)),0)</f>
        <v>0</v>
      </c>
      <c r="C119">
        <f t="shared" si="11"/>
        <v>113</v>
      </c>
      <c r="D119" s="141" t="str">
        <f>IF(C119&lt;=Рабочий!AH$1,INDEX(Рабочий!$AA$3:$AA$303,MATCH(C119,Рабочий!$AH$3:$AH$303,0)),"")</f>
        <v/>
      </c>
      <c r="E119" s="142" t="str">
        <f>IF(D119&lt;&gt;"",INDEX(Рабочий!$AI$3:$AI$303,MATCH(C119,Рабочий!$AH$3:$AH$303,0)),"")</f>
        <v/>
      </c>
      <c r="F119" s="143"/>
      <c r="G119" s="143"/>
      <c r="H119" s="143"/>
      <c r="I119" s="143"/>
      <c r="J119" s="143"/>
      <c r="K119" s="143"/>
      <c r="L119" s="131"/>
      <c r="M119" s="146" t="str">
        <f t="shared" si="9"/>
        <v/>
      </c>
      <c r="N119" s="147" t="str">
        <f t="shared" si="10"/>
        <v/>
      </c>
      <c r="O119" s="143"/>
      <c r="P119" s="143"/>
      <c r="Q119" s="143"/>
      <c r="R119" s="143"/>
      <c r="S119" s="143"/>
      <c r="T119" s="143"/>
      <c r="U119" s="131"/>
    </row>
    <row r="120" spans="1:21" x14ac:dyDescent="0.2">
      <c r="A120" s="131"/>
      <c r="B120">
        <f>IF(C120&lt;=Рабочий!AH$1,INDEX(Рабочий!$Z$3:$Z$303,MATCH(C120,Рабочий!$AH$3:$AH$303,0)),0)</f>
        <v>0</v>
      </c>
      <c r="C120">
        <f t="shared" si="11"/>
        <v>114</v>
      </c>
      <c r="D120" s="141" t="str">
        <f>IF(C120&lt;=Рабочий!AH$1,INDEX(Рабочий!$AA$3:$AA$303,MATCH(C120,Рабочий!$AH$3:$AH$303,0)),"")</f>
        <v/>
      </c>
      <c r="E120" s="142" t="str">
        <f>IF(D120&lt;&gt;"",INDEX(Рабочий!$AI$3:$AI$303,MATCH(C120,Рабочий!$AH$3:$AH$303,0)),"")</f>
        <v/>
      </c>
      <c r="F120" s="143"/>
      <c r="G120" s="143"/>
      <c r="H120" s="143"/>
      <c r="I120" s="143"/>
      <c r="J120" s="143"/>
      <c r="K120" s="143"/>
      <c r="L120" s="131"/>
      <c r="M120" s="146" t="str">
        <f t="shared" si="9"/>
        <v/>
      </c>
      <c r="N120" s="147" t="str">
        <f t="shared" si="10"/>
        <v/>
      </c>
      <c r="O120" s="143"/>
      <c r="P120" s="143"/>
      <c r="Q120" s="143"/>
      <c r="R120" s="143"/>
      <c r="S120" s="143"/>
      <c r="T120" s="143"/>
      <c r="U120" s="131"/>
    </row>
    <row r="121" spans="1:21" x14ac:dyDescent="0.2">
      <c r="A121" s="131"/>
      <c r="B121">
        <f>IF(C121&lt;=Рабочий!AH$1,INDEX(Рабочий!$Z$3:$Z$303,MATCH(C121,Рабочий!$AH$3:$AH$303,0)),0)</f>
        <v>0</v>
      </c>
      <c r="C121">
        <f t="shared" si="11"/>
        <v>115</v>
      </c>
      <c r="D121" s="141" t="str">
        <f>IF(C121&lt;=Рабочий!AH$1,INDEX(Рабочий!$AA$3:$AA$303,MATCH(C121,Рабочий!$AH$3:$AH$303,0)),"")</f>
        <v/>
      </c>
      <c r="E121" s="142" t="str">
        <f>IF(D121&lt;&gt;"",INDEX(Рабочий!$AI$3:$AI$303,MATCH(C121,Рабочий!$AH$3:$AH$303,0)),"")</f>
        <v/>
      </c>
      <c r="F121" s="143"/>
      <c r="G121" s="143"/>
      <c r="H121" s="143"/>
      <c r="I121" s="143"/>
      <c r="J121" s="143"/>
      <c r="K121" s="143"/>
      <c r="L121" s="131"/>
      <c r="M121" s="146" t="str">
        <f t="shared" si="9"/>
        <v/>
      </c>
      <c r="N121" s="147" t="str">
        <f t="shared" si="10"/>
        <v/>
      </c>
      <c r="O121" s="143"/>
      <c r="P121" s="143"/>
      <c r="Q121" s="143"/>
      <c r="R121" s="143"/>
      <c r="S121" s="143"/>
      <c r="T121" s="143"/>
      <c r="U121" s="131"/>
    </row>
    <row r="122" spans="1:21" x14ac:dyDescent="0.2">
      <c r="A122" s="131"/>
      <c r="B122">
        <f>IF(C122&lt;=Рабочий!AH$1,INDEX(Рабочий!$Z$3:$Z$303,MATCH(C122,Рабочий!$AH$3:$AH$303,0)),0)</f>
        <v>0</v>
      </c>
      <c r="C122">
        <f t="shared" si="11"/>
        <v>116</v>
      </c>
      <c r="D122" s="141" t="str">
        <f>IF(C122&lt;=Рабочий!AH$1,INDEX(Рабочий!$AA$3:$AA$303,MATCH(C122,Рабочий!$AH$3:$AH$303,0)),"")</f>
        <v/>
      </c>
      <c r="E122" s="142" t="str">
        <f>IF(D122&lt;&gt;"",INDEX(Рабочий!$AI$3:$AI$303,MATCH(C122,Рабочий!$AH$3:$AH$303,0)),"")</f>
        <v/>
      </c>
      <c r="F122" s="143"/>
      <c r="G122" s="143"/>
      <c r="H122" s="143"/>
      <c r="I122" s="143"/>
      <c r="J122" s="143"/>
      <c r="K122" s="143"/>
      <c r="L122" s="131"/>
      <c r="M122" s="146" t="str">
        <f t="shared" si="9"/>
        <v/>
      </c>
      <c r="N122" s="147" t="str">
        <f t="shared" si="10"/>
        <v/>
      </c>
      <c r="O122" s="143"/>
      <c r="P122" s="143"/>
      <c r="Q122" s="143"/>
      <c r="R122" s="143"/>
      <c r="S122" s="143"/>
      <c r="T122" s="143"/>
      <c r="U122" s="131"/>
    </row>
    <row r="123" spans="1:21" x14ac:dyDescent="0.2">
      <c r="A123" s="131"/>
      <c r="B123">
        <f>IF(C123&lt;=Рабочий!AH$1,INDEX(Рабочий!$Z$3:$Z$303,MATCH(C123,Рабочий!$AH$3:$AH$303,0)),0)</f>
        <v>0</v>
      </c>
      <c r="C123">
        <f t="shared" si="11"/>
        <v>117</v>
      </c>
      <c r="D123" s="141" t="str">
        <f>IF(C123&lt;=Рабочий!AH$1,INDEX(Рабочий!$AA$3:$AA$303,MATCH(C123,Рабочий!$AH$3:$AH$303,0)),"")</f>
        <v/>
      </c>
      <c r="E123" s="142" t="str">
        <f>IF(D123&lt;&gt;"",INDEX(Рабочий!$AI$3:$AI$303,MATCH(C123,Рабочий!$AH$3:$AH$303,0)),"")</f>
        <v/>
      </c>
      <c r="F123" s="143"/>
      <c r="G123" s="143"/>
      <c r="H123" s="143"/>
      <c r="I123" s="143"/>
      <c r="J123" s="143"/>
      <c r="K123" s="143"/>
      <c r="L123" s="131"/>
      <c r="M123" s="146" t="str">
        <f t="shared" si="9"/>
        <v/>
      </c>
      <c r="N123" s="147" t="str">
        <f t="shared" si="10"/>
        <v/>
      </c>
      <c r="O123" s="143"/>
      <c r="P123" s="143"/>
      <c r="Q123" s="143"/>
      <c r="R123" s="143"/>
      <c r="S123" s="143"/>
      <c r="T123" s="143"/>
      <c r="U123" s="131"/>
    </row>
    <row r="124" spans="1:21" x14ac:dyDescent="0.2">
      <c r="A124" s="131"/>
      <c r="B124">
        <f>IF(C124&lt;=Рабочий!AH$1,INDEX(Рабочий!$Z$3:$Z$303,MATCH(C124,Рабочий!$AH$3:$AH$303,0)),0)</f>
        <v>0</v>
      </c>
      <c r="C124">
        <f t="shared" si="11"/>
        <v>118</v>
      </c>
      <c r="D124" s="141" t="str">
        <f>IF(C124&lt;=Рабочий!AH$1,INDEX(Рабочий!$AA$3:$AA$303,MATCH(C124,Рабочий!$AH$3:$AH$303,0)),"")</f>
        <v/>
      </c>
      <c r="E124" s="142" t="str">
        <f>IF(D124&lt;&gt;"",INDEX(Рабочий!$AI$3:$AI$303,MATCH(C124,Рабочий!$AH$3:$AH$303,0)),"")</f>
        <v/>
      </c>
      <c r="F124" s="143"/>
      <c r="G124" s="143"/>
      <c r="H124" s="143"/>
      <c r="I124" s="143"/>
      <c r="J124" s="143"/>
      <c r="K124" s="143"/>
      <c r="L124" s="131"/>
      <c r="M124" s="146" t="str">
        <f t="shared" si="9"/>
        <v/>
      </c>
      <c r="N124" s="147" t="str">
        <f t="shared" si="10"/>
        <v/>
      </c>
      <c r="O124" s="143"/>
      <c r="P124" s="143"/>
      <c r="Q124" s="143"/>
      <c r="R124" s="143"/>
      <c r="S124" s="143"/>
      <c r="T124" s="143"/>
      <c r="U124" s="131"/>
    </row>
    <row r="125" spans="1:21" x14ac:dyDescent="0.2">
      <c r="A125" s="131"/>
      <c r="B125">
        <f>IF(C125&lt;=Рабочий!AH$1,INDEX(Рабочий!$Z$3:$Z$303,MATCH(C125,Рабочий!$AH$3:$AH$303,0)),0)</f>
        <v>0</v>
      </c>
      <c r="C125">
        <f t="shared" si="11"/>
        <v>119</v>
      </c>
      <c r="D125" s="141" t="str">
        <f>IF(C125&lt;=Рабочий!AH$1,INDEX(Рабочий!$AA$3:$AA$303,MATCH(C125,Рабочий!$AH$3:$AH$303,0)),"")</f>
        <v/>
      </c>
      <c r="E125" s="142" t="str">
        <f>IF(D125&lt;&gt;"",INDEX(Рабочий!$AI$3:$AI$303,MATCH(C125,Рабочий!$AH$3:$AH$303,0)),"")</f>
        <v/>
      </c>
      <c r="F125" s="143"/>
      <c r="G125" s="143"/>
      <c r="H125" s="143"/>
      <c r="I125" s="143"/>
      <c r="J125" s="143"/>
      <c r="K125" s="143"/>
      <c r="L125" s="131"/>
      <c r="M125" s="146" t="str">
        <f t="shared" si="9"/>
        <v/>
      </c>
      <c r="N125" s="147" t="str">
        <f t="shared" si="10"/>
        <v/>
      </c>
      <c r="O125" s="143"/>
      <c r="P125" s="143"/>
      <c r="Q125" s="143"/>
      <c r="R125" s="143"/>
      <c r="S125" s="143"/>
      <c r="T125" s="143"/>
      <c r="U125" s="131"/>
    </row>
    <row r="126" spans="1:21" x14ac:dyDescent="0.2">
      <c r="A126" s="131"/>
      <c r="B126">
        <f>IF(C126&lt;=Рабочий!AH$1,INDEX(Рабочий!$Z$3:$Z$303,MATCH(C126,Рабочий!$AH$3:$AH$303,0)),0)</f>
        <v>0</v>
      </c>
      <c r="C126">
        <f t="shared" si="11"/>
        <v>120</v>
      </c>
      <c r="D126" s="141" t="str">
        <f>IF(C126&lt;=Рабочий!AH$1,INDEX(Рабочий!$AA$3:$AA$303,MATCH(C126,Рабочий!$AH$3:$AH$303,0)),"")</f>
        <v/>
      </c>
      <c r="E126" s="142" t="str">
        <f>IF(D126&lt;&gt;"",INDEX(Рабочий!$AI$3:$AI$303,MATCH(C126,Рабочий!$AH$3:$AH$303,0)),"")</f>
        <v/>
      </c>
      <c r="F126" s="143"/>
      <c r="G126" s="143"/>
      <c r="H126" s="143"/>
      <c r="I126" s="143"/>
      <c r="J126" s="143"/>
      <c r="K126" s="143"/>
      <c r="L126" s="131"/>
      <c r="M126" s="146" t="str">
        <f t="shared" si="9"/>
        <v/>
      </c>
      <c r="N126" s="147" t="str">
        <f t="shared" si="10"/>
        <v/>
      </c>
      <c r="O126" s="143"/>
      <c r="P126" s="143"/>
      <c r="Q126" s="143"/>
      <c r="R126" s="143"/>
      <c r="S126" s="143"/>
      <c r="T126" s="143"/>
      <c r="U126" s="131"/>
    </row>
    <row r="127" spans="1:21" x14ac:dyDescent="0.2">
      <c r="A127" s="131"/>
      <c r="B127">
        <f>IF(C127&lt;=Рабочий!AH$1,INDEX(Рабочий!$Z$3:$Z$303,MATCH(C127,Рабочий!$AH$3:$AH$303,0)),0)</f>
        <v>0</v>
      </c>
      <c r="C127">
        <f t="shared" si="11"/>
        <v>121</v>
      </c>
      <c r="D127" s="141" t="str">
        <f>IF(C127&lt;=Рабочий!AH$1,INDEX(Рабочий!$AA$3:$AA$303,MATCH(C127,Рабочий!$AH$3:$AH$303,0)),"")</f>
        <v/>
      </c>
      <c r="E127" s="142" t="str">
        <f>IF(D127&lt;&gt;"",INDEX(Рабочий!$AI$3:$AI$303,MATCH(C127,Рабочий!$AH$3:$AH$303,0)),"")</f>
        <v/>
      </c>
      <c r="F127" s="143"/>
      <c r="G127" s="143"/>
      <c r="H127" s="143"/>
      <c r="I127" s="143"/>
      <c r="J127" s="143"/>
      <c r="K127" s="143"/>
      <c r="L127" s="131"/>
      <c r="M127" s="146" t="str">
        <f t="shared" si="9"/>
        <v/>
      </c>
      <c r="N127" s="147" t="str">
        <f t="shared" si="10"/>
        <v/>
      </c>
      <c r="O127" s="143"/>
      <c r="P127" s="143"/>
      <c r="Q127" s="143"/>
      <c r="R127" s="143"/>
      <c r="S127" s="143"/>
      <c r="T127" s="143"/>
      <c r="U127" s="131"/>
    </row>
    <row r="128" spans="1:21" x14ac:dyDescent="0.2">
      <c r="A128" s="131"/>
      <c r="B128">
        <f>IF(C128&lt;=Рабочий!AH$1,INDEX(Рабочий!$Z$3:$Z$303,MATCH(C128,Рабочий!$AH$3:$AH$303,0)),0)</f>
        <v>0</v>
      </c>
      <c r="C128">
        <f t="shared" si="11"/>
        <v>122</v>
      </c>
      <c r="D128" s="141" t="str">
        <f>IF(C128&lt;=Рабочий!AH$1,INDEX(Рабочий!$AA$3:$AA$303,MATCH(C128,Рабочий!$AH$3:$AH$303,0)),"")</f>
        <v/>
      </c>
      <c r="E128" s="142" t="str">
        <f>IF(D128&lt;&gt;"",INDEX(Рабочий!$AI$3:$AI$303,MATCH(C128,Рабочий!$AH$3:$AH$303,0)),"")</f>
        <v/>
      </c>
      <c r="F128" s="143"/>
      <c r="G128" s="143"/>
      <c r="H128" s="143"/>
      <c r="I128" s="143"/>
      <c r="J128" s="143"/>
      <c r="K128" s="143"/>
      <c r="L128" s="131"/>
      <c r="M128" s="146" t="str">
        <f t="shared" si="9"/>
        <v/>
      </c>
      <c r="N128" s="147" t="str">
        <f t="shared" si="10"/>
        <v/>
      </c>
      <c r="O128" s="143"/>
      <c r="P128" s="143"/>
      <c r="Q128" s="143"/>
      <c r="R128" s="143"/>
      <c r="S128" s="143"/>
      <c r="T128" s="143"/>
      <c r="U128" s="131"/>
    </row>
    <row r="129" spans="1:21" x14ac:dyDescent="0.2">
      <c r="A129" s="131"/>
      <c r="B129">
        <f>IF(C129&lt;=Рабочий!AH$1,INDEX(Рабочий!$Z$3:$Z$303,MATCH(C129,Рабочий!$AH$3:$AH$303,0)),0)</f>
        <v>0</v>
      </c>
      <c r="C129">
        <f t="shared" si="11"/>
        <v>123</v>
      </c>
      <c r="D129" s="141" t="str">
        <f>IF(C129&lt;=Рабочий!AH$1,INDEX(Рабочий!$AA$3:$AA$303,MATCH(C129,Рабочий!$AH$3:$AH$303,0)),"")</f>
        <v/>
      </c>
      <c r="E129" s="142" t="str">
        <f>IF(D129&lt;&gt;"",INDEX(Рабочий!$AI$3:$AI$303,MATCH(C129,Рабочий!$AH$3:$AH$303,0)),"")</f>
        <v/>
      </c>
      <c r="F129" s="143"/>
      <c r="G129" s="143"/>
      <c r="H129" s="143"/>
      <c r="I129" s="143"/>
      <c r="J129" s="143"/>
      <c r="K129" s="143"/>
      <c r="L129" s="131"/>
      <c r="M129" s="146" t="str">
        <f t="shared" si="9"/>
        <v/>
      </c>
      <c r="N129" s="147" t="str">
        <f t="shared" si="10"/>
        <v/>
      </c>
      <c r="O129" s="143"/>
      <c r="P129" s="143"/>
      <c r="Q129" s="143"/>
      <c r="R129" s="143"/>
      <c r="S129" s="143"/>
      <c r="T129" s="143"/>
      <c r="U129" s="131"/>
    </row>
    <row r="130" spans="1:21" x14ac:dyDescent="0.2">
      <c r="A130" s="131"/>
      <c r="B130">
        <f>IF(C130&lt;=Рабочий!AH$1,INDEX(Рабочий!$Z$3:$Z$303,MATCH(C130,Рабочий!$AH$3:$AH$303,0)),0)</f>
        <v>0</v>
      </c>
      <c r="C130">
        <f t="shared" si="11"/>
        <v>124</v>
      </c>
      <c r="D130" s="141" t="str">
        <f>IF(C130&lt;=Рабочий!AH$1,INDEX(Рабочий!$AA$3:$AA$303,MATCH(C130,Рабочий!$AH$3:$AH$303,0)),"")</f>
        <v/>
      </c>
      <c r="E130" s="142" t="str">
        <f>IF(D130&lt;&gt;"",INDEX(Рабочий!$AI$3:$AI$303,MATCH(C130,Рабочий!$AH$3:$AH$303,0)),"")</f>
        <v/>
      </c>
      <c r="F130" s="143"/>
      <c r="G130" s="143"/>
      <c r="H130" s="143"/>
      <c r="I130" s="143"/>
      <c r="J130" s="143"/>
      <c r="K130" s="143"/>
      <c r="L130" s="131"/>
      <c r="M130" s="146" t="str">
        <f t="shared" si="9"/>
        <v/>
      </c>
      <c r="N130" s="147" t="str">
        <f t="shared" si="10"/>
        <v/>
      </c>
      <c r="O130" s="143"/>
      <c r="P130" s="143"/>
      <c r="Q130" s="143"/>
      <c r="R130" s="143"/>
      <c r="S130" s="143"/>
      <c r="T130" s="143"/>
      <c r="U130" s="131"/>
    </row>
    <row r="131" spans="1:21" x14ac:dyDescent="0.2">
      <c r="A131" s="131"/>
      <c r="B131">
        <f>IF(C131&lt;=Рабочий!AH$1,INDEX(Рабочий!$Z$3:$Z$303,MATCH(C131,Рабочий!$AH$3:$AH$303,0)),0)</f>
        <v>0</v>
      </c>
      <c r="C131">
        <f t="shared" si="11"/>
        <v>125</v>
      </c>
      <c r="D131" s="141" t="str">
        <f>IF(C131&lt;=Рабочий!AH$1,INDEX(Рабочий!$AA$3:$AA$303,MATCH(C131,Рабочий!$AH$3:$AH$303,0)),"")</f>
        <v/>
      </c>
      <c r="E131" s="142" t="str">
        <f>IF(D131&lt;&gt;"",INDEX(Рабочий!$AI$3:$AI$303,MATCH(C131,Рабочий!$AH$3:$AH$303,0)),"")</f>
        <v/>
      </c>
      <c r="F131" s="143"/>
      <c r="G131" s="143"/>
      <c r="H131" s="143"/>
      <c r="I131" s="143"/>
      <c r="J131" s="143"/>
      <c r="K131" s="143"/>
      <c r="L131" s="131"/>
      <c r="M131" s="146" t="str">
        <f t="shared" si="9"/>
        <v/>
      </c>
      <c r="N131" s="147" t="str">
        <f t="shared" si="10"/>
        <v/>
      </c>
      <c r="O131" s="143"/>
      <c r="P131" s="143"/>
      <c r="Q131" s="143"/>
      <c r="R131" s="143"/>
      <c r="S131" s="143"/>
      <c r="T131" s="143"/>
      <c r="U131" s="131"/>
    </row>
    <row r="132" spans="1:21" x14ac:dyDescent="0.2">
      <c r="A132" s="131"/>
      <c r="B132">
        <f>IF(C132&lt;=Рабочий!AH$1,INDEX(Рабочий!$Z$3:$Z$303,MATCH(C132,Рабочий!$AH$3:$AH$303,0)),0)</f>
        <v>0</v>
      </c>
      <c r="C132">
        <f t="shared" si="11"/>
        <v>126</v>
      </c>
      <c r="D132" s="141" t="str">
        <f>IF(C132&lt;=Рабочий!AH$1,INDEX(Рабочий!$AA$3:$AA$303,MATCH(C132,Рабочий!$AH$3:$AH$303,0)),"")</f>
        <v/>
      </c>
      <c r="E132" s="142" t="str">
        <f>IF(D132&lt;&gt;"",INDEX(Рабочий!$AI$3:$AI$303,MATCH(C132,Рабочий!$AH$3:$AH$303,0)),"")</f>
        <v/>
      </c>
      <c r="F132" s="143"/>
      <c r="G132" s="143"/>
      <c r="H132" s="143"/>
      <c r="I132" s="143"/>
      <c r="J132" s="143"/>
      <c r="K132" s="143"/>
      <c r="L132" s="131"/>
      <c r="M132" s="146" t="str">
        <f t="shared" si="9"/>
        <v/>
      </c>
      <c r="N132" s="147" t="str">
        <f t="shared" si="10"/>
        <v/>
      </c>
      <c r="O132" s="143"/>
      <c r="P132" s="143"/>
      <c r="Q132" s="143"/>
      <c r="R132" s="143"/>
      <c r="S132" s="143"/>
      <c r="T132" s="143"/>
      <c r="U132" s="131"/>
    </row>
    <row r="133" spans="1:21" x14ac:dyDescent="0.2">
      <c r="A133" s="131"/>
      <c r="B133">
        <f>IF(C133&lt;=Рабочий!AH$1,INDEX(Рабочий!$Z$3:$Z$303,MATCH(C133,Рабочий!$AH$3:$AH$303,0)),0)</f>
        <v>0</v>
      </c>
      <c r="C133">
        <f t="shared" si="11"/>
        <v>127</v>
      </c>
      <c r="D133" s="141" t="str">
        <f>IF(C133&lt;=Рабочий!AH$1,INDEX(Рабочий!$AA$3:$AA$303,MATCH(C133,Рабочий!$AH$3:$AH$303,0)),"")</f>
        <v/>
      </c>
      <c r="E133" s="142" t="str">
        <f>IF(D133&lt;&gt;"",INDEX(Рабочий!$AI$3:$AI$303,MATCH(C133,Рабочий!$AH$3:$AH$303,0)),"")</f>
        <v/>
      </c>
      <c r="F133" s="143"/>
      <c r="G133" s="143"/>
      <c r="H133" s="143"/>
      <c r="I133" s="143"/>
      <c r="J133" s="143"/>
      <c r="K133" s="143"/>
      <c r="L133" s="131"/>
      <c r="M133" s="146" t="str">
        <f t="shared" si="9"/>
        <v/>
      </c>
      <c r="N133" s="147" t="str">
        <f t="shared" si="10"/>
        <v/>
      </c>
      <c r="O133" s="143"/>
      <c r="P133" s="143"/>
      <c r="Q133" s="143"/>
      <c r="R133" s="143"/>
      <c r="S133" s="143"/>
      <c r="T133" s="143"/>
      <c r="U133" s="131"/>
    </row>
    <row r="134" spans="1:21" x14ac:dyDescent="0.2">
      <c r="A134" s="131"/>
      <c r="B134">
        <f>IF(C134&lt;=Рабочий!AH$1,INDEX(Рабочий!$Z$3:$Z$303,MATCH(C134,Рабочий!$AH$3:$AH$303,0)),0)</f>
        <v>0</v>
      </c>
      <c r="C134">
        <f t="shared" si="11"/>
        <v>128</v>
      </c>
      <c r="D134" s="141" t="str">
        <f>IF(C134&lt;=Рабочий!AH$1,INDEX(Рабочий!$AA$3:$AA$303,MATCH(C134,Рабочий!$AH$3:$AH$303,0)),"")</f>
        <v/>
      </c>
      <c r="E134" s="142" t="str">
        <f>IF(D134&lt;&gt;"",INDEX(Рабочий!$AI$3:$AI$303,MATCH(C134,Рабочий!$AH$3:$AH$303,0)),"")</f>
        <v/>
      </c>
      <c r="F134" s="143"/>
      <c r="G134" s="143"/>
      <c r="H134" s="143"/>
      <c r="I134" s="143"/>
      <c r="J134" s="143"/>
      <c r="K134" s="143"/>
      <c r="L134" s="131"/>
      <c r="M134" s="146" t="str">
        <f t="shared" si="9"/>
        <v/>
      </c>
      <c r="N134" s="147" t="str">
        <f t="shared" si="10"/>
        <v/>
      </c>
      <c r="O134" s="143"/>
      <c r="P134" s="143"/>
      <c r="Q134" s="143"/>
      <c r="R134" s="143"/>
      <c r="S134" s="143"/>
      <c r="T134" s="143"/>
      <c r="U134" s="131"/>
    </row>
    <row r="135" spans="1:21" x14ac:dyDescent="0.2">
      <c r="A135" s="131"/>
      <c r="B135">
        <f>IF(C135&lt;=Рабочий!AH$1,INDEX(Рабочий!$Z$3:$Z$303,MATCH(C135,Рабочий!$AH$3:$AH$303,0)),0)</f>
        <v>0</v>
      </c>
      <c r="C135">
        <f t="shared" si="11"/>
        <v>129</v>
      </c>
      <c r="D135" s="141" t="str">
        <f>IF(C135&lt;=Рабочий!AH$1,INDEX(Рабочий!$AA$3:$AA$303,MATCH(C135,Рабочий!$AH$3:$AH$303,0)),"")</f>
        <v/>
      </c>
      <c r="E135" s="142" t="str">
        <f>IF(D135&lt;&gt;"",INDEX(Рабочий!$AI$3:$AI$303,MATCH(C135,Рабочий!$AH$3:$AH$303,0)),"")</f>
        <v/>
      </c>
      <c r="F135" s="143"/>
      <c r="G135" s="143"/>
      <c r="H135" s="143"/>
      <c r="I135" s="143"/>
      <c r="J135" s="143"/>
      <c r="K135" s="143"/>
      <c r="L135" s="131"/>
      <c r="M135" s="146" t="str">
        <f t="shared" ref="M135:M153" si="12">D135</f>
        <v/>
      </c>
      <c r="N135" s="147" t="str">
        <f t="shared" ref="N135:N153" si="13">E135</f>
        <v/>
      </c>
      <c r="O135" s="143"/>
      <c r="P135" s="143"/>
      <c r="Q135" s="143"/>
      <c r="R135" s="143"/>
      <c r="S135" s="143"/>
      <c r="T135" s="143"/>
      <c r="U135" s="131"/>
    </row>
    <row r="136" spans="1:21" x14ac:dyDescent="0.2">
      <c r="A136" s="131"/>
      <c r="B136">
        <f>IF(C136&lt;=Рабочий!AH$1,INDEX(Рабочий!$Z$3:$Z$303,MATCH(C136,Рабочий!$AH$3:$AH$303,0)),0)</f>
        <v>0</v>
      </c>
      <c r="C136">
        <f t="shared" ref="C136:C153" si="14">C135+1</f>
        <v>130</v>
      </c>
      <c r="D136" s="141" t="str">
        <f>IF(C136&lt;=Рабочий!AH$1,INDEX(Рабочий!$AA$3:$AA$303,MATCH(C136,Рабочий!$AH$3:$AH$303,0)),"")</f>
        <v/>
      </c>
      <c r="E136" s="142" t="str">
        <f>IF(D136&lt;&gt;"",INDEX(Рабочий!$AI$3:$AI$303,MATCH(C136,Рабочий!$AH$3:$AH$303,0)),"")</f>
        <v/>
      </c>
      <c r="F136" s="143"/>
      <c r="G136" s="143"/>
      <c r="H136" s="143"/>
      <c r="I136" s="143"/>
      <c r="J136" s="143"/>
      <c r="K136" s="143"/>
      <c r="L136" s="131"/>
      <c r="M136" s="146" t="str">
        <f t="shared" si="12"/>
        <v/>
      </c>
      <c r="N136" s="147" t="str">
        <f t="shared" si="13"/>
        <v/>
      </c>
      <c r="O136" s="143"/>
      <c r="P136" s="143"/>
      <c r="Q136" s="143"/>
      <c r="R136" s="143"/>
      <c r="S136" s="143"/>
      <c r="T136" s="143"/>
      <c r="U136" s="131"/>
    </row>
    <row r="137" spans="1:21" x14ac:dyDescent="0.2">
      <c r="A137" s="131"/>
      <c r="B137">
        <f>IF(C137&lt;=Рабочий!AH$1,INDEX(Рабочий!$Z$3:$Z$303,MATCH(C137,Рабочий!$AH$3:$AH$303,0)),0)</f>
        <v>0</v>
      </c>
      <c r="C137">
        <f t="shared" si="14"/>
        <v>131</v>
      </c>
      <c r="D137" s="141" t="str">
        <f>IF(C137&lt;=Рабочий!AH$1,INDEX(Рабочий!$AA$3:$AA$303,MATCH(C137,Рабочий!$AH$3:$AH$303,0)),"")</f>
        <v/>
      </c>
      <c r="E137" s="142" t="str">
        <f>IF(D137&lt;&gt;"",INDEX(Рабочий!$AI$3:$AI$303,MATCH(C137,Рабочий!$AH$3:$AH$303,0)),"")</f>
        <v/>
      </c>
      <c r="F137" s="143"/>
      <c r="G137" s="143"/>
      <c r="H137" s="143"/>
      <c r="I137" s="143"/>
      <c r="J137" s="143"/>
      <c r="K137" s="143"/>
      <c r="L137" s="131"/>
      <c r="M137" s="146" t="str">
        <f t="shared" si="12"/>
        <v/>
      </c>
      <c r="N137" s="147" t="str">
        <f t="shared" si="13"/>
        <v/>
      </c>
      <c r="O137" s="143"/>
      <c r="P137" s="143"/>
      <c r="Q137" s="143"/>
      <c r="R137" s="143"/>
      <c r="S137" s="143"/>
      <c r="T137" s="143"/>
      <c r="U137" s="131"/>
    </row>
    <row r="138" spans="1:21" x14ac:dyDescent="0.2">
      <c r="A138" s="131"/>
      <c r="B138">
        <f>IF(C138&lt;=Рабочий!AH$1,INDEX(Рабочий!$Z$3:$Z$303,MATCH(C138,Рабочий!$AH$3:$AH$303,0)),0)</f>
        <v>0</v>
      </c>
      <c r="C138">
        <f t="shared" si="14"/>
        <v>132</v>
      </c>
      <c r="D138" s="141" t="str">
        <f>IF(C138&lt;=Рабочий!AH$1,INDEX(Рабочий!$AA$3:$AA$303,MATCH(C138,Рабочий!$AH$3:$AH$303,0)),"")</f>
        <v/>
      </c>
      <c r="E138" s="142" t="str">
        <f>IF(D138&lt;&gt;"",INDEX(Рабочий!$AI$3:$AI$303,MATCH(C138,Рабочий!$AH$3:$AH$303,0)),"")</f>
        <v/>
      </c>
      <c r="F138" s="143"/>
      <c r="G138" s="143"/>
      <c r="H138" s="143"/>
      <c r="I138" s="143"/>
      <c r="J138" s="143"/>
      <c r="K138" s="143"/>
      <c r="L138" s="131"/>
      <c r="M138" s="146" t="str">
        <f t="shared" si="12"/>
        <v/>
      </c>
      <c r="N138" s="147" t="str">
        <f t="shared" si="13"/>
        <v/>
      </c>
      <c r="O138" s="143"/>
      <c r="P138" s="143"/>
      <c r="Q138" s="143"/>
      <c r="R138" s="143"/>
      <c r="S138" s="143"/>
      <c r="T138" s="143"/>
      <c r="U138" s="131"/>
    </row>
    <row r="139" spans="1:21" x14ac:dyDescent="0.2">
      <c r="A139" s="131"/>
      <c r="B139">
        <f>IF(C139&lt;=Рабочий!AH$1,INDEX(Рабочий!$Z$3:$Z$303,MATCH(C139,Рабочий!$AH$3:$AH$303,0)),0)</f>
        <v>0</v>
      </c>
      <c r="C139">
        <f t="shared" si="14"/>
        <v>133</v>
      </c>
      <c r="D139" s="141" t="str">
        <f>IF(C139&lt;=Рабочий!AH$1,INDEX(Рабочий!$AA$3:$AA$303,MATCH(C139,Рабочий!$AH$3:$AH$303,0)),"")</f>
        <v/>
      </c>
      <c r="E139" s="142" t="str">
        <f>IF(D139&lt;&gt;"",INDEX(Рабочий!$AI$3:$AI$303,MATCH(C139,Рабочий!$AH$3:$AH$303,0)),"")</f>
        <v/>
      </c>
      <c r="F139" s="143"/>
      <c r="G139" s="143"/>
      <c r="H139" s="143"/>
      <c r="I139" s="143"/>
      <c r="J139" s="143"/>
      <c r="K139" s="143"/>
      <c r="L139" s="131"/>
      <c r="M139" s="146" t="str">
        <f t="shared" si="12"/>
        <v/>
      </c>
      <c r="N139" s="147" t="str">
        <f t="shared" si="13"/>
        <v/>
      </c>
      <c r="O139" s="143"/>
      <c r="P139" s="143"/>
      <c r="Q139" s="143"/>
      <c r="R139" s="143"/>
      <c r="S139" s="143"/>
      <c r="T139" s="143"/>
      <c r="U139" s="131"/>
    </row>
    <row r="140" spans="1:21" x14ac:dyDescent="0.2">
      <c r="A140" s="131"/>
      <c r="B140">
        <f>IF(C140&lt;=Рабочий!AH$1,INDEX(Рабочий!$Z$3:$Z$303,MATCH(C140,Рабочий!$AH$3:$AH$303,0)),0)</f>
        <v>0</v>
      </c>
      <c r="C140">
        <f t="shared" si="14"/>
        <v>134</v>
      </c>
      <c r="D140" s="141" t="str">
        <f>IF(C140&lt;=Рабочий!AH$1,INDEX(Рабочий!$AA$3:$AA$303,MATCH(C140,Рабочий!$AH$3:$AH$303,0)),"")</f>
        <v/>
      </c>
      <c r="E140" s="142" t="str">
        <f>IF(D140&lt;&gt;"",INDEX(Рабочий!$AI$3:$AI$303,MATCH(C140,Рабочий!$AH$3:$AH$303,0)),"")</f>
        <v/>
      </c>
      <c r="F140" s="143"/>
      <c r="G140" s="143"/>
      <c r="H140" s="143"/>
      <c r="I140" s="143"/>
      <c r="J140" s="143"/>
      <c r="K140" s="143"/>
      <c r="L140" s="131"/>
      <c r="M140" s="146" t="str">
        <f t="shared" si="12"/>
        <v/>
      </c>
      <c r="N140" s="147" t="str">
        <f t="shared" si="13"/>
        <v/>
      </c>
      <c r="O140" s="143"/>
      <c r="P140" s="143"/>
      <c r="Q140" s="143"/>
      <c r="R140" s="143"/>
      <c r="S140" s="143"/>
      <c r="T140" s="143"/>
      <c r="U140" s="131"/>
    </row>
    <row r="141" spans="1:21" x14ac:dyDescent="0.2">
      <c r="A141" s="131"/>
      <c r="B141">
        <f>IF(C141&lt;=Рабочий!AH$1,INDEX(Рабочий!$Z$3:$Z$303,MATCH(C141,Рабочий!$AH$3:$AH$303,0)),0)</f>
        <v>0</v>
      </c>
      <c r="C141">
        <f t="shared" si="14"/>
        <v>135</v>
      </c>
      <c r="D141" s="141" t="str">
        <f>IF(C141&lt;=Рабочий!AH$1,INDEX(Рабочий!$AA$3:$AA$303,MATCH(C141,Рабочий!$AH$3:$AH$303,0)),"")</f>
        <v/>
      </c>
      <c r="E141" s="142" t="str">
        <f>IF(D141&lt;&gt;"",INDEX(Рабочий!$AI$3:$AI$303,MATCH(C141,Рабочий!$AH$3:$AH$303,0)),"")</f>
        <v/>
      </c>
      <c r="F141" s="143"/>
      <c r="G141" s="143"/>
      <c r="H141" s="143"/>
      <c r="I141" s="143"/>
      <c r="J141" s="143"/>
      <c r="K141" s="143"/>
      <c r="L141" s="131"/>
      <c r="M141" s="146" t="str">
        <f t="shared" si="12"/>
        <v/>
      </c>
      <c r="N141" s="147" t="str">
        <f t="shared" si="13"/>
        <v/>
      </c>
      <c r="O141" s="143"/>
      <c r="P141" s="143"/>
      <c r="Q141" s="143"/>
      <c r="R141" s="143"/>
      <c r="S141" s="143"/>
      <c r="T141" s="143"/>
      <c r="U141" s="131"/>
    </row>
    <row r="142" spans="1:21" x14ac:dyDescent="0.2">
      <c r="A142" s="131"/>
      <c r="B142">
        <f>IF(C142&lt;=Рабочий!AH$1,INDEX(Рабочий!$Z$3:$Z$303,MATCH(C142,Рабочий!$AH$3:$AH$303,0)),0)</f>
        <v>0</v>
      </c>
      <c r="C142">
        <f t="shared" si="14"/>
        <v>136</v>
      </c>
      <c r="D142" s="141" t="str">
        <f>IF(C142&lt;=Рабочий!AH$1,INDEX(Рабочий!$AA$3:$AA$303,MATCH(C142,Рабочий!$AH$3:$AH$303,0)),"")</f>
        <v/>
      </c>
      <c r="E142" s="142" t="str">
        <f>IF(D142&lt;&gt;"",INDEX(Рабочий!$AI$3:$AI$303,MATCH(C142,Рабочий!$AH$3:$AH$303,0)),"")</f>
        <v/>
      </c>
      <c r="F142" s="143"/>
      <c r="G142" s="143"/>
      <c r="H142" s="143"/>
      <c r="I142" s="143"/>
      <c r="J142" s="143"/>
      <c r="K142" s="143"/>
      <c r="L142" s="131"/>
      <c r="M142" s="146" t="str">
        <f t="shared" si="12"/>
        <v/>
      </c>
      <c r="N142" s="147" t="str">
        <f t="shared" si="13"/>
        <v/>
      </c>
      <c r="O142" s="143"/>
      <c r="P142" s="143"/>
      <c r="Q142" s="143"/>
      <c r="R142" s="143"/>
      <c r="S142" s="143"/>
      <c r="T142" s="143"/>
      <c r="U142" s="131"/>
    </row>
    <row r="143" spans="1:21" x14ac:dyDescent="0.2">
      <c r="A143" s="131"/>
      <c r="B143">
        <f>IF(C143&lt;=Рабочий!AH$1,INDEX(Рабочий!$Z$3:$Z$303,MATCH(C143,Рабочий!$AH$3:$AH$303,0)),0)</f>
        <v>0</v>
      </c>
      <c r="C143">
        <f t="shared" si="14"/>
        <v>137</v>
      </c>
      <c r="D143" s="141" t="str">
        <f>IF(C143&lt;=Рабочий!AH$1,INDEX(Рабочий!$AA$3:$AA$303,MATCH(C143,Рабочий!$AH$3:$AH$303,0)),"")</f>
        <v/>
      </c>
      <c r="E143" s="142" t="str">
        <f>IF(D143&lt;&gt;"",INDEX(Рабочий!$AI$3:$AI$303,MATCH(C143,Рабочий!$AH$3:$AH$303,0)),"")</f>
        <v/>
      </c>
      <c r="F143" s="143"/>
      <c r="G143" s="143"/>
      <c r="H143" s="143"/>
      <c r="I143" s="143"/>
      <c r="J143" s="143"/>
      <c r="K143" s="143"/>
      <c r="L143" s="131"/>
      <c r="M143" s="146" t="str">
        <f t="shared" si="12"/>
        <v/>
      </c>
      <c r="N143" s="147" t="str">
        <f t="shared" si="13"/>
        <v/>
      </c>
      <c r="O143" s="143"/>
      <c r="P143" s="143"/>
      <c r="Q143" s="143"/>
      <c r="R143" s="143"/>
      <c r="S143" s="143"/>
      <c r="T143" s="143"/>
      <c r="U143" s="131"/>
    </row>
    <row r="144" spans="1:21" x14ac:dyDescent="0.2">
      <c r="A144" s="131"/>
      <c r="B144">
        <f>IF(C144&lt;=Рабочий!AH$1,INDEX(Рабочий!$Z$3:$Z$303,MATCH(C144,Рабочий!$AH$3:$AH$303,0)),0)</f>
        <v>0</v>
      </c>
      <c r="C144">
        <f t="shared" si="14"/>
        <v>138</v>
      </c>
      <c r="D144" s="141" t="str">
        <f>IF(C144&lt;=Рабочий!AH$1,INDEX(Рабочий!$AA$3:$AA$303,MATCH(C144,Рабочий!$AH$3:$AH$303,0)),"")</f>
        <v/>
      </c>
      <c r="E144" s="142" t="str">
        <f>IF(D144&lt;&gt;"",INDEX(Рабочий!$AI$3:$AI$303,MATCH(C144,Рабочий!$AH$3:$AH$303,0)),"")</f>
        <v/>
      </c>
      <c r="F144" s="143"/>
      <c r="G144" s="143"/>
      <c r="H144" s="143"/>
      <c r="I144" s="143"/>
      <c r="J144" s="143"/>
      <c r="K144" s="143"/>
      <c r="L144" s="131"/>
      <c r="M144" s="146" t="str">
        <f t="shared" si="12"/>
        <v/>
      </c>
      <c r="N144" s="147" t="str">
        <f t="shared" si="13"/>
        <v/>
      </c>
      <c r="O144" s="143"/>
      <c r="P144" s="143"/>
      <c r="Q144" s="143"/>
      <c r="R144" s="143"/>
      <c r="S144" s="143"/>
      <c r="T144" s="143"/>
      <c r="U144" s="131"/>
    </row>
    <row r="145" spans="1:21" x14ac:dyDescent="0.2">
      <c r="A145" s="131"/>
      <c r="B145">
        <f>IF(C145&lt;=Рабочий!AH$1,INDEX(Рабочий!$Z$3:$Z$303,MATCH(C145,Рабочий!$AH$3:$AH$303,0)),0)</f>
        <v>0</v>
      </c>
      <c r="C145">
        <f t="shared" si="14"/>
        <v>139</v>
      </c>
      <c r="D145" s="141" t="str">
        <f>IF(C145&lt;=Рабочий!AH$1,INDEX(Рабочий!$AA$3:$AA$303,MATCH(C145,Рабочий!$AH$3:$AH$303,0)),"")</f>
        <v/>
      </c>
      <c r="E145" s="142" t="str">
        <f>IF(D145&lt;&gt;"",INDEX(Рабочий!$AI$3:$AI$303,MATCH(C145,Рабочий!$AH$3:$AH$303,0)),"")</f>
        <v/>
      </c>
      <c r="F145" s="143"/>
      <c r="G145" s="143"/>
      <c r="H145" s="143"/>
      <c r="I145" s="143"/>
      <c r="J145" s="143"/>
      <c r="K145" s="143"/>
      <c r="L145" s="131"/>
      <c r="M145" s="146" t="str">
        <f t="shared" si="12"/>
        <v/>
      </c>
      <c r="N145" s="147" t="str">
        <f t="shared" si="13"/>
        <v/>
      </c>
      <c r="O145" s="143"/>
      <c r="P145" s="143"/>
      <c r="Q145" s="143"/>
      <c r="R145" s="143"/>
      <c r="S145" s="143"/>
      <c r="T145" s="143"/>
      <c r="U145" s="131"/>
    </row>
    <row r="146" spans="1:21" x14ac:dyDescent="0.2">
      <c r="A146" s="131"/>
      <c r="B146">
        <f>IF(C146&lt;=Рабочий!AH$1,INDEX(Рабочий!$Z$3:$Z$303,MATCH(C146,Рабочий!$AH$3:$AH$303,0)),0)</f>
        <v>0</v>
      </c>
      <c r="C146">
        <f t="shared" si="14"/>
        <v>140</v>
      </c>
      <c r="D146" s="141" t="str">
        <f>IF(C146&lt;=Рабочий!AH$1,INDEX(Рабочий!$AA$3:$AA$303,MATCH(C146,Рабочий!$AH$3:$AH$303,0)),"")</f>
        <v/>
      </c>
      <c r="E146" s="142" t="str">
        <f>IF(D146&lt;&gt;"",INDEX(Рабочий!$AI$3:$AI$303,MATCH(C146,Рабочий!$AH$3:$AH$303,0)),"")</f>
        <v/>
      </c>
      <c r="F146" s="143"/>
      <c r="G146" s="143"/>
      <c r="H146" s="143"/>
      <c r="I146" s="143"/>
      <c r="J146" s="143"/>
      <c r="K146" s="143"/>
      <c r="L146" s="131"/>
      <c r="M146" s="146" t="str">
        <f t="shared" si="12"/>
        <v/>
      </c>
      <c r="N146" s="147" t="str">
        <f t="shared" si="13"/>
        <v/>
      </c>
      <c r="O146" s="143"/>
      <c r="P146" s="143"/>
      <c r="Q146" s="143"/>
      <c r="R146" s="143"/>
      <c r="S146" s="143"/>
      <c r="T146" s="143"/>
      <c r="U146" s="131"/>
    </row>
    <row r="147" spans="1:21" x14ac:dyDescent="0.2">
      <c r="A147" s="131"/>
      <c r="B147">
        <f>IF(C147&lt;=Рабочий!AH$1,INDEX(Рабочий!$Z$3:$Z$303,MATCH(C147,Рабочий!$AH$3:$AH$303,0)),0)</f>
        <v>0</v>
      </c>
      <c r="C147">
        <f t="shared" si="14"/>
        <v>141</v>
      </c>
      <c r="D147" s="141" t="str">
        <f>IF(C147&lt;=Рабочий!AH$1,INDEX(Рабочий!$AA$3:$AA$303,MATCH(C147,Рабочий!$AH$3:$AH$303,0)),"")</f>
        <v/>
      </c>
      <c r="E147" s="142" t="str">
        <f>IF(D147&lt;&gt;"",INDEX(Рабочий!$AI$3:$AI$303,MATCH(C147,Рабочий!$AH$3:$AH$303,0)),"")</f>
        <v/>
      </c>
      <c r="F147" s="143"/>
      <c r="G147" s="143"/>
      <c r="H147" s="143"/>
      <c r="I147" s="143"/>
      <c r="J147" s="143"/>
      <c r="K147" s="143"/>
      <c r="L147" s="131"/>
      <c r="M147" s="146" t="str">
        <f t="shared" si="12"/>
        <v/>
      </c>
      <c r="N147" s="147" t="str">
        <f t="shared" si="13"/>
        <v/>
      </c>
      <c r="O147" s="143"/>
      <c r="P147" s="143"/>
      <c r="Q147" s="143"/>
      <c r="R147" s="143"/>
      <c r="S147" s="143"/>
      <c r="T147" s="143"/>
      <c r="U147" s="131"/>
    </row>
    <row r="148" spans="1:21" x14ac:dyDescent="0.2">
      <c r="A148" s="131"/>
      <c r="B148">
        <f>IF(C148&lt;=Рабочий!AH$1,INDEX(Рабочий!$Z$3:$Z$303,MATCH(C148,Рабочий!$AH$3:$AH$303,0)),0)</f>
        <v>0</v>
      </c>
      <c r="C148">
        <f t="shared" si="14"/>
        <v>142</v>
      </c>
      <c r="D148" s="141" t="str">
        <f>IF(C148&lt;=Рабочий!AH$1,INDEX(Рабочий!$AA$3:$AA$303,MATCH(C148,Рабочий!$AH$3:$AH$303,0)),"")</f>
        <v/>
      </c>
      <c r="E148" s="142" t="str">
        <f>IF(D148&lt;&gt;"",INDEX(Рабочий!$AI$3:$AI$303,MATCH(C148,Рабочий!$AH$3:$AH$303,0)),"")</f>
        <v/>
      </c>
      <c r="F148" s="143"/>
      <c r="G148" s="143"/>
      <c r="H148" s="143"/>
      <c r="I148" s="143"/>
      <c r="J148" s="143"/>
      <c r="K148" s="143"/>
      <c r="L148" s="131"/>
      <c r="M148" s="146" t="str">
        <f t="shared" si="12"/>
        <v/>
      </c>
      <c r="N148" s="147" t="str">
        <f t="shared" si="13"/>
        <v/>
      </c>
      <c r="O148" s="143"/>
      <c r="P148" s="143"/>
      <c r="Q148" s="143"/>
      <c r="R148" s="143"/>
      <c r="S148" s="143"/>
      <c r="T148" s="143"/>
      <c r="U148" s="131"/>
    </row>
    <row r="149" spans="1:21" x14ac:dyDescent="0.2">
      <c r="A149" s="131"/>
      <c r="B149">
        <f>IF(C149&lt;=Рабочий!AH$1,INDEX(Рабочий!$Z$3:$Z$303,MATCH(C149,Рабочий!$AH$3:$AH$303,0)),0)</f>
        <v>0</v>
      </c>
      <c r="C149">
        <f t="shared" si="14"/>
        <v>143</v>
      </c>
      <c r="D149" s="141" t="str">
        <f>IF(C149&lt;=Рабочий!AH$1,INDEX(Рабочий!$AA$3:$AA$303,MATCH(C149,Рабочий!$AH$3:$AH$303,0)),"")</f>
        <v/>
      </c>
      <c r="E149" s="142" t="str">
        <f>IF(D149&lt;&gt;"",INDEX(Рабочий!$AI$3:$AI$303,MATCH(C149,Рабочий!$AH$3:$AH$303,0)),"")</f>
        <v/>
      </c>
      <c r="F149" s="143"/>
      <c r="G149" s="143"/>
      <c r="H149" s="143"/>
      <c r="I149" s="143"/>
      <c r="J149" s="143"/>
      <c r="K149" s="143"/>
      <c r="L149" s="131"/>
      <c r="M149" s="146" t="str">
        <f t="shared" si="12"/>
        <v/>
      </c>
      <c r="N149" s="147" t="str">
        <f t="shared" si="13"/>
        <v/>
      </c>
      <c r="O149" s="143"/>
      <c r="P149" s="143"/>
      <c r="Q149" s="143"/>
      <c r="R149" s="143"/>
      <c r="S149" s="143"/>
      <c r="T149" s="143"/>
      <c r="U149" s="131"/>
    </row>
    <row r="150" spans="1:21" x14ac:dyDescent="0.2">
      <c r="A150" s="131"/>
      <c r="B150">
        <f>IF(C150&lt;=Рабочий!AH$1,INDEX(Рабочий!$Z$3:$Z$303,MATCH(C150,Рабочий!$AH$3:$AH$303,0)),0)</f>
        <v>0</v>
      </c>
      <c r="C150">
        <f t="shared" si="14"/>
        <v>144</v>
      </c>
      <c r="D150" s="141" t="str">
        <f>IF(C150&lt;=Рабочий!AH$1,INDEX(Рабочий!$AA$3:$AA$303,MATCH(C150,Рабочий!$AH$3:$AH$303,0)),"")</f>
        <v/>
      </c>
      <c r="E150" s="142" t="str">
        <f>IF(D150&lt;&gt;"",INDEX(Рабочий!$AI$3:$AI$303,MATCH(C150,Рабочий!$AH$3:$AH$303,0)),"")</f>
        <v/>
      </c>
      <c r="F150" s="143"/>
      <c r="G150" s="143"/>
      <c r="H150" s="143"/>
      <c r="I150" s="143"/>
      <c r="J150" s="143"/>
      <c r="K150" s="143"/>
      <c r="L150" s="131"/>
      <c r="M150" s="146" t="str">
        <f t="shared" si="12"/>
        <v/>
      </c>
      <c r="N150" s="147" t="str">
        <f t="shared" si="13"/>
        <v/>
      </c>
      <c r="O150" s="143"/>
      <c r="P150" s="143"/>
      <c r="Q150" s="143"/>
      <c r="R150" s="143"/>
      <c r="S150" s="143"/>
      <c r="T150" s="143"/>
      <c r="U150" s="131"/>
    </row>
    <row r="151" spans="1:21" x14ac:dyDescent="0.2">
      <c r="A151" s="131"/>
      <c r="B151">
        <f>IF(C151&lt;=Рабочий!AH$1,INDEX(Рабочий!$Z$3:$Z$303,MATCH(C151,Рабочий!$AH$3:$AH$303,0)),0)</f>
        <v>0</v>
      </c>
      <c r="C151">
        <f t="shared" si="14"/>
        <v>145</v>
      </c>
      <c r="D151" s="141" t="str">
        <f>IF(C151&lt;=Рабочий!AH$1,INDEX(Рабочий!$AA$3:$AA$303,MATCH(C151,Рабочий!$AH$3:$AH$303,0)),"")</f>
        <v/>
      </c>
      <c r="E151" s="142" t="str">
        <f>IF(D151&lt;&gt;"",INDEX(Рабочий!$AI$3:$AI$303,MATCH(C151,Рабочий!$AH$3:$AH$303,0)),"")</f>
        <v/>
      </c>
      <c r="F151" s="143"/>
      <c r="G151" s="143"/>
      <c r="H151" s="143"/>
      <c r="I151" s="143"/>
      <c r="J151" s="143"/>
      <c r="K151" s="143"/>
      <c r="L151" s="131"/>
      <c r="M151" s="146" t="str">
        <f t="shared" si="12"/>
        <v/>
      </c>
      <c r="N151" s="147" t="str">
        <f t="shared" si="13"/>
        <v/>
      </c>
      <c r="O151" s="143"/>
      <c r="P151" s="143"/>
      <c r="Q151" s="143"/>
      <c r="R151" s="143"/>
      <c r="S151" s="143"/>
      <c r="T151" s="143"/>
      <c r="U151" s="131"/>
    </row>
    <row r="152" spans="1:21" x14ac:dyDescent="0.2">
      <c r="A152" s="131"/>
      <c r="B152">
        <f>IF(C152&lt;=Рабочий!AH$1,INDEX(Рабочий!$Z$3:$Z$303,MATCH(C152,Рабочий!$AH$3:$AH$303,0)),0)</f>
        <v>0</v>
      </c>
      <c r="C152">
        <f t="shared" si="14"/>
        <v>146</v>
      </c>
      <c r="D152" s="141" t="str">
        <f>IF(C152&lt;=Рабочий!AH$1,INDEX(Рабочий!$AA$3:$AA$303,MATCH(C152,Рабочий!$AH$3:$AH$303,0)),"")</f>
        <v/>
      </c>
      <c r="E152" s="142" t="str">
        <f>IF(D152&lt;&gt;"",INDEX(Рабочий!$AI$3:$AI$303,MATCH(C152,Рабочий!$AH$3:$AH$303,0)),"")</f>
        <v/>
      </c>
      <c r="F152" s="143"/>
      <c r="G152" s="143"/>
      <c r="H152" s="143"/>
      <c r="I152" s="143"/>
      <c r="J152" s="143"/>
      <c r="K152" s="143"/>
      <c r="L152" s="131"/>
      <c r="M152" s="146" t="str">
        <f t="shared" si="12"/>
        <v/>
      </c>
      <c r="N152" s="147" t="str">
        <f t="shared" si="13"/>
        <v/>
      </c>
      <c r="O152" s="143"/>
      <c r="P152" s="143"/>
      <c r="Q152" s="143"/>
      <c r="R152" s="143"/>
      <c r="S152" s="143"/>
      <c r="T152" s="143"/>
      <c r="U152" s="131"/>
    </row>
    <row r="153" spans="1:21" x14ac:dyDescent="0.2">
      <c r="A153" s="131"/>
      <c r="B153">
        <f>IF(C153&lt;=Рабочий!AH$1,INDEX(Рабочий!$Z$3:$Z$303,MATCH(C153,Рабочий!$AH$3:$AH$303,0)),0)</f>
        <v>0</v>
      </c>
      <c r="C153">
        <f t="shared" si="14"/>
        <v>147</v>
      </c>
      <c r="D153" s="141" t="str">
        <f>IF(C153&lt;=Рабочий!AH$1,INDEX(Рабочий!$AA$3:$AA$303,MATCH(C153,Рабочий!$AH$3:$AH$303,0)),"")</f>
        <v/>
      </c>
      <c r="E153" s="142" t="str">
        <f>IF(D153&lt;&gt;"",INDEX(Рабочий!$AI$3:$AI$303,MATCH(C153,Рабочий!$AH$3:$AH$303,0)),"")</f>
        <v/>
      </c>
      <c r="F153" s="143"/>
      <c r="G153" s="143"/>
      <c r="H153" s="143"/>
      <c r="I153" s="143"/>
      <c r="J153" s="143"/>
      <c r="K153" s="143"/>
      <c r="L153" s="131"/>
      <c r="M153" s="146" t="str">
        <f t="shared" si="12"/>
        <v/>
      </c>
      <c r="N153" s="147" t="str">
        <f t="shared" si="13"/>
        <v/>
      </c>
      <c r="O153" s="143"/>
      <c r="P153" s="143"/>
      <c r="Q153" s="143"/>
      <c r="R153" s="143"/>
      <c r="S153" s="143"/>
      <c r="T153" s="143"/>
      <c r="U153" s="131"/>
    </row>
    <row r="154" spans="1:21" x14ac:dyDescent="0.2">
      <c r="A154" s="131"/>
      <c r="D154" s="131"/>
      <c r="E154" s="131"/>
      <c r="F154" s="131"/>
      <c r="G154" s="131"/>
      <c r="H154" s="131"/>
      <c r="I154" s="131"/>
      <c r="J154" s="131"/>
      <c r="K154" s="131"/>
      <c r="L154" s="131"/>
      <c r="M154" s="145"/>
      <c r="N154" s="131"/>
      <c r="O154" s="131"/>
      <c r="P154" s="131"/>
      <c r="Q154" s="131"/>
      <c r="R154" s="131"/>
      <c r="S154" s="131"/>
      <c r="T154" s="131"/>
      <c r="U154" s="131"/>
    </row>
  </sheetData>
  <sheetProtection password="8D9C" sheet="1" objects="1" scenarios="1" selectLockedCells="1"/>
  <mergeCells count="14">
    <mergeCell ref="D2:K2"/>
    <mergeCell ref="M2:T2"/>
    <mergeCell ref="D3:K3"/>
    <mergeCell ref="M3:T3"/>
    <mergeCell ref="B4:B6"/>
    <mergeCell ref="C4:C6"/>
    <mergeCell ref="D4:D6"/>
    <mergeCell ref="E4:E6"/>
    <mergeCell ref="F4:J4"/>
    <mergeCell ref="M4:M6"/>
    <mergeCell ref="N4:N6"/>
    <mergeCell ref="O4:T4"/>
    <mergeCell ref="F5:J5"/>
    <mergeCell ref="O5:T5"/>
  </mergeCells>
  <conditionalFormatting sqref="D7:K19 D26:K153 D20:F25 K20:K25">
    <cfRule type="expression" dxfId="24" priority="5">
      <formula>$B7=0</formula>
    </cfRule>
    <cfRule type="expression" dxfId="23" priority="6">
      <formula>$B7=2</formula>
    </cfRule>
    <cfRule type="expression" dxfId="22" priority="7">
      <formula>$B7=3</formula>
    </cfRule>
  </conditionalFormatting>
  <conditionalFormatting sqref="M7:T153">
    <cfRule type="expression" dxfId="21" priority="9">
      <formula>$B7=2</formula>
    </cfRule>
    <cfRule type="expression" dxfId="20" priority="10">
      <formula>$B7=3</formula>
    </cfRule>
  </conditionalFormatting>
  <conditionalFormatting sqref="G20:J25">
    <cfRule type="expression" dxfId="2" priority="1">
      <formula>$B20=0</formula>
    </cfRule>
    <cfRule type="expression" dxfId="1" priority="2">
      <formula>$B20=2</formula>
    </cfRule>
    <cfRule type="expression" dxfId="0" priority="3">
      <formula>$B20=3</formula>
    </cfRule>
  </conditionalFormatting>
  <pageMargins left="0.78749999999999998" right="0.78749999999999998" top="1.05277777777778" bottom="1.05277777777778" header="0.78749999999999998" footer="0.78749999999999998"/>
  <pageSetup paperSize="8" orientation="landscape" horizontalDpi="300" verticalDpi="300"/>
  <headerFooter>
    <oddHeader>&amp;C&amp;"Times New Roman,Обычный"&amp;12&amp;A</oddHeader>
    <oddFooter>&amp;C&amp;"Times New Roman,Обычный"&amp;12Страница &amp;P</oddFooter>
  </headerFooter>
  <extLst>
    <ext xmlns:x14="http://schemas.microsoft.com/office/spreadsheetml/2009/9/main" uri="{78C0D931-6437-407d-A8EE-F0AAD7539E65}">
      <x14:conditionalFormattings>
        <x14:conditionalFormatting xmlns:xm="http://schemas.microsoft.com/office/excel/2006/main">
          <x14:cfRule type="expression" priority="8" id="{907F65E3-44EE-49ED-B5CC-2083FC1A7DD4}">
            <xm:f>OR('Общие данные'!$H$89="",$B7=0)</xm:f>
            <x14:dxf>
              <font>
                <b val="0"/>
                <i val="0"/>
                <sz val="10"/>
                <color rgb="FFCC0000"/>
                <name val="Arial"/>
              </font>
              <fill>
                <patternFill>
                  <bgColor rgb="FFFFCCCC"/>
                </patternFill>
              </fill>
            </x14:dxf>
          </x14:cfRule>
          <xm:sqref>M7:T153</xm:sqref>
        </x14:conditionalFormatting>
        <x14:conditionalFormatting xmlns:xm="http://schemas.microsoft.com/office/excel/2006/main">
          <x14:cfRule type="expression" priority="11" id="{3D31E97B-8DE2-40BB-85A6-62BCAEBA7E15}">
            <xm:f>'Общие данные'!$H$89=""</xm:f>
            <x14:dxf>
              <font>
                <color rgb="FF000000"/>
                <name val="Arial"/>
              </font>
              <fill>
                <patternFill>
                  <bgColor rgb="FFFFFFFF"/>
                </patternFill>
              </fill>
              <border diagonalUp="0" diagonalDown="0">
                <left style="hair">
                  <color auto="1"/>
                </left>
                <right style="hair">
                  <color auto="1"/>
                </right>
                <top style="hair">
                  <color auto="1"/>
                </top>
                <bottom style="hair">
                  <color auto="1"/>
                </bottom>
              </border>
            </x14:dxf>
          </x14:cfRule>
          <xm:sqref>M1:T6 A1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5"/>
  <sheetViews>
    <sheetView topLeftCell="Y259" zoomScale="110" zoomScaleNormal="110" workbookViewId="0">
      <selection activeCell="AL225" sqref="AL225"/>
    </sheetView>
  </sheetViews>
  <sheetFormatPr defaultColWidth="12.140625" defaultRowHeight="12.75" x14ac:dyDescent="0.2"/>
  <cols>
    <col min="1" max="1" width="12.140625" style="148"/>
    <col min="2" max="2" width="17.42578125" style="148" customWidth="1"/>
    <col min="3" max="3" width="4.5703125" style="148" customWidth="1"/>
    <col min="4" max="4" width="8.85546875" style="148" customWidth="1"/>
    <col min="5" max="5" width="9.7109375" style="148" customWidth="1"/>
    <col min="6" max="6" width="27.5703125" style="148" customWidth="1"/>
    <col min="7" max="8" width="12.140625" style="148"/>
    <col min="9" max="9" width="21.5703125" style="148" customWidth="1"/>
    <col min="10" max="10" width="31.28515625" style="148" customWidth="1"/>
    <col min="11" max="11" width="43.28515625" style="148" customWidth="1"/>
    <col min="12" max="12" width="12.140625" style="148"/>
    <col min="13" max="13" width="31.42578125" style="148" customWidth="1"/>
    <col min="14" max="14" width="12.140625" style="148"/>
    <col min="15" max="15" width="20.5703125" style="148" customWidth="1"/>
    <col min="16" max="26" width="12.140625" style="148"/>
    <col min="27" max="27" width="33.5703125" style="149" customWidth="1"/>
    <col min="28" max="29" width="3.7109375" style="148" customWidth="1"/>
    <col min="30" max="30" width="2.28515625" style="148" customWidth="1"/>
    <col min="31" max="31" width="7.140625" style="148" customWidth="1"/>
    <col min="32" max="32" width="12.28515625" style="148" customWidth="1"/>
    <col min="33" max="33" width="2.7109375" style="148" customWidth="1"/>
    <col min="34" max="34" width="7.140625" style="148" customWidth="1"/>
    <col min="35" max="35" width="12.140625" style="148"/>
    <col min="36" max="38" width="3.7109375" style="148" customWidth="1"/>
    <col min="39" max="41" width="12.140625" style="148"/>
    <col min="42" max="42" width="11.5703125" style="148" customWidth="1"/>
    <col min="43" max="43" width="12.140625" style="148"/>
    <col min="44" max="44" width="11.5703125" style="148" customWidth="1"/>
    <col min="45" max="1024" width="12.140625" style="148"/>
  </cols>
  <sheetData>
    <row r="1" spans="1:47" s="149" customFormat="1" ht="11.25" x14ac:dyDescent="0.2">
      <c r="A1" s="150"/>
      <c r="G1" s="149" t="s">
        <v>424</v>
      </c>
      <c r="I1" s="151" t="s">
        <v>425</v>
      </c>
      <c r="J1" s="152">
        <f>MATCH(PROPER(TRIM('Общие данные'!E38)),$I$49:$I$186,0)</f>
        <v>20</v>
      </c>
      <c r="K1" s="152" t="str">
        <f>CONCATENATE(INDEX($J$49:$J$186,J1),IF(J1&lt;&gt;1,", ",""),INDEX($K$49:$K$186,J1))</f>
        <v>Печерников Андрей Александрович, Член Президиума Российского Танцевального Союза, Председатель коллегии судей Российского Танцевального Союза, Заместитель председателя «Любительской танцевальной лиги РТС», Президент МОО «Открытая Федерация Спортивного Танца», Представитель жюри (судья)  Международной категории РТС</v>
      </c>
      <c r="L1" s="152" t="str">
        <f>INDEX($K$49:$K$186,J1)</f>
        <v>Член Президиума Российского Танцевального Союза, Председатель коллегии судей Российского Танцевального Союза, Заместитель председателя «Любительской танцевальной лиги РТС», Президент МОО «Открытая Федерация Спортивного Танца», Представитель жюри (судья)  Международной категории РТС</v>
      </c>
      <c r="M1" s="153" t="str">
        <f>INDEX($J$49:$J$186,J1)</f>
        <v>Печерников Андрей Александрович</v>
      </c>
      <c r="N1" s="149" t="s">
        <v>426</v>
      </c>
      <c r="O1" s="149">
        <f>MATCH(PROPER(TRIM('Общие данные'!E69)),$O$13:$O$153,0)</f>
        <v>10</v>
      </c>
      <c r="P1" s="149" t="str">
        <f>IF(ISNA(O1),"Счетчик неизвестен!!! Возможно, ошибка в написании Фамилии Имени",IF(O1=1,"",CONCATENATE("Город: ",INDEX($P$13:$P$153,O1)," - Счетчик аттестован на категорию ",INDEX($Q$13:$Q$153,O1))))</f>
        <v>Город: Москва - Счетчик аттестован на категорию A</v>
      </c>
      <c r="S1" s="154" t="s">
        <v>427</v>
      </c>
      <c r="W1" s="149" t="s">
        <v>428</v>
      </c>
      <c r="AA1" s="154" t="s">
        <v>429</v>
      </c>
      <c r="AE1" s="149">
        <f>MAX(AE4:AE303)</f>
        <v>7</v>
      </c>
      <c r="AF1" s="149" t="s">
        <v>430</v>
      </c>
      <c r="AH1" s="149">
        <f>MAX(AH4:AH303)</f>
        <v>19</v>
      </c>
      <c r="AI1" s="149" t="s">
        <v>430</v>
      </c>
    </row>
    <row r="2" spans="1:47" s="149" customFormat="1" ht="11.25" x14ac:dyDescent="0.2">
      <c r="A2" s="149" t="s">
        <v>431</v>
      </c>
      <c r="D2" s="149" t="s">
        <v>432</v>
      </c>
      <c r="F2" s="149" t="s">
        <v>63</v>
      </c>
      <c r="G2" s="149">
        <f>COUNTIF('Общие данные'!$B$38:$C$56,F2)</f>
        <v>2</v>
      </c>
      <c r="I2" s="155"/>
      <c r="M2" s="156"/>
      <c r="O2" s="149">
        <v>14</v>
      </c>
      <c r="P2" s="149">
        <v>13</v>
      </c>
      <c r="S2" s="149">
        <v>18</v>
      </c>
      <c r="T2" s="149">
        <v>19</v>
      </c>
      <c r="U2" s="149">
        <v>20</v>
      </c>
      <c r="W2" s="149">
        <v>22</v>
      </c>
      <c r="X2" s="149">
        <v>23</v>
      </c>
      <c r="AA2" s="154"/>
      <c r="AE2" s="149" t="s">
        <v>433</v>
      </c>
      <c r="AF2" s="149" t="s">
        <v>433</v>
      </c>
      <c r="AH2" s="149" t="s">
        <v>434</v>
      </c>
      <c r="AI2" s="149" t="s">
        <v>434</v>
      </c>
    </row>
    <row r="3" spans="1:47" s="149" customFormat="1" ht="11.25" x14ac:dyDescent="0.2">
      <c r="F3" s="149" t="s">
        <v>66</v>
      </c>
      <c r="G3" s="149">
        <f>COUNTIF('Общие данные'!$B$38:$C$56,F3)</f>
        <v>2</v>
      </c>
      <c r="I3" s="155"/>
      <c r="M3" s="156"/>
      <c r="S3" s="149" t="e">
        <f>MATCH('Общие данные'!J4,S8:S24,0)</f>
        <v>#N/A</v>
      </c>
      <c r="T3" s="149" t="e">
        <f>INDEX(T8:T14,S3)</f>
        <v>#N/A</v>
      </c>
      <c r="U3" s="149" t="e">
        <f>INDEX(U8:U14,S3)</f>
        <v>#N/A</v>
      </c>
      <c r="V3" s="149" t="s">
        <v>435</v>
      </c>
      <c r="W3" s="149">
        <f>MATCH(TRIM(PROPER('Общие данные'!K31)),W8:W240,0)</f>
        <v>11</v>
      </c>
      <c r="X3" s="149" t="str">
        <f>INDEX(X8:X240,W3)</f>
        <v>Ратченкову Светлану</v>
      </c>
      <c r="Z3" s="149">
        <v>2</v>
      </c>
      <c r="AA3" s="149" t="str">
        <f>IF(OR('Классы пары'!$T$2&lt;&gt;"",'Классы соло'!$T$2&lt;&gt;""),CONCATENATE("Классификационные соревнования ",IF('Классы пары'!$T$2&lt;&gt;"","пар ",""),IF('Классы соло'!$T$2&lt;&gt;"","солистов","")),"")</f>
        <v>Классификационные соревнования пар солистов</v>
      </c>
      <c r="AB3" s="149">
        <v>1</v>
      </c>
      <c r="AC3" s="149">
        <f>IF(AA3&lt;&gt;"",AB3,"")</f>
        <v>1</v>
      </c>
      <c r="AD3" s="149" t="str">
        <f>IF(COUNTIF(AD4:AD213,1)&gt;0,1,"")</f>
        <v/>
      </c>
      <c r="AE3" s="149" t="str">
        <f t="shared" ref="AE3:AE66" si="0">IF(AD3=1,SUMPRODUCT(-(AC$3:AC$303&lt;=AC3),-(AD$3:AD$303=1)),"")</f>
        <v/>
      </c>
      <c r="AF3" s="149" t="s">
        <v>436</v>
      </c>
      <c r="AG3" s="149">
        <f>IF(COUNTIF(AG4:AG213,2)&gt;0,2,"")</f>
        <v>2</v>
      </c>
      <c r="AH3" s="149">
        <f t="shared" ref="AH3:AH66" si="1">IF(AG3=2,SUMPRODUCT(-(AC$3:AC$303&lt;=AC3),-(AG$3:AG$303=2)),"")</f>
        <v>1</v>
      </c>
      <c r="AI3" s="149" t="s">
        <v>436</v>
      </c>
    </row>
    <row r="4" spans="1:47" s="149" customFormat="1" x14ac:dyDescent="0.2">
      <c r="A4" s="149" t="s">
        <v>104</v>
      </c>
      <c r="B4" s="149" t="s">
        <v>437</v>
      </c>
      <c r="D4" s="149" t="s">
        <v>147</v>
      </c>
      <c r="E4" s="149" t="s">
        <v>438</v>
      </c>
      <c r="F4" s="149" t="s">
        <v>68</v>
      </c>
      <c r="G4" s="149">
        <f>COUNTIF('Общие данные'!$B$38:$C$56,F4)</f>
        <v>1</v>
      </c>
      <c r="I4" s="155" t="s">
        <v>425</v>
      </c>
      <c r="J4" s="157">
        <f>MATCH(PROPER(TRIM('Общие данные'!E41)),$I$49:$I$186,0)</f>
        <v>1</v>
      </c>
      <c r="K4" s="149" t="str">
        <f>CONCATENATE(INDEX($J$49:$J$186,J4),IF(J4&lt;&gt;1,", ",""),INDEX($K$49:$K$186,J4))</f>
        <v xml:space="preserve">  </v>
      </c>
      <c r="L4" s="149" t="str">
        <f>INDEX($K$49:$K$186,J4)</f>
        <v xml:space="preserve"> </v>
      </c>
      <c r="M4" s="156" t="str">
        <f>INDEX($J$49:$J$186,J4)</f>
        <v xml:space="preserve"> </v>
      </c>
      <c r="V4" s="149" t="s">
        <v>435</v>
      </c>
      <c r="Z4" s="149">
        <v>1</v>
      </c>
      <c r="AA4" s="149" t="s">
        <v>292</v>
      </c>
      <c r="AB4" s="149">
        <v>2</v>
      </c>
      <c r="AC4" s="149" t="str">
        <f>IF(AND('Классы соло'!E13&lt;&gt;"",'Классы соло'!$T2&lt;&gt;""),AB4,"")</f>
        <v/>
      </c>
      <c r="AD4" s="149" t="str">
        <f>IF(AC4&lt;&gt;"",IF(OR('Классы соло'!$G13=1,'Классы соло'!$G13="1|2",'Классы соло'!$G13="2|1"),1,""),"")</f>
        <v/>
      </c>
      <c r="AE4" s="149" t="str">
        <f t="shared" si="0"/>
        <v/>
      </c>
      <c r="AF4" s="149" t="str">
        <f t="shared" ref="AF4:AF67" si="2">IF(AU4=1,"ST LA",IF(AU4="1|2","ST",IF(AU4="2|1","LA","")))</f>
        <v/>
      </c>
      <c r="AG4" s="149" t="str">
        <f>IF(AC4&lt;&gt;"",IF(OR('Классы соло'!$G13=2,'Классы соло'!$G13="1|2",'Классы соло'!$G13="2|1"),2,""),"")</f>
        <v/>
      </c>
      <c r="AH4" s="149" t="str">
        <f t="shared" si="1"/>
        <v/>
      </c>
      <c r="AI4" s="149" t="str">
        <f t="shared" ref="AI4:AI67" si="3">IF(AU4=2,"ST LA",IF(AU4="2|1","ST",IF(AU4="1|2","LA","")))</f>
        <v>ST LA</v>
      </c>
      <c r="AK4" s="148"/>
      <c r="AP4" s="149">
        <v>1</v>
      </c>
      <c r="AQ4" s="149">
        <v>2</v>
      </c>
      <c r="AU4" s="149">
        <f>'Классы соло'!$G13</f>
        <v>2</v>
      </c>
    </row>
    <row r="5" spans="1:47" s="149" customFormat="1" x14ac:dyDescent="0.2">
      <c r="A5" s="149" t="s">
        <v>106</v>
      </c>
      <c r="B5" s="149" t="s">
        <v>439</v>
      </c>
      <c r="D5" s="149" t="s">
        <v>182</v>
      </c>
      <c r="E5" s="149" t="s">
        <v>440</v>
      </c>
      <c r="F5" s="149" t="s">
        <v>69</v>
      </c>
      <c r="G5" s="149">
        <f>COUNTIF('Общие данные'!$B$38:$C$56,F5)</f>
        <v>2</v>
      </c>
      <c r="I5" s="155"/>
      <c r="M5" s="156"/>
      <c r="V5" s="149" t="s">
        <v>435</v>
      </c>
      <c r="Z5" s="149">
        <v>1</v>
      </c>
      <c r="AA5" s="149" t="s">
        <v>156</v>
      </c>
      <c r="AB5" s="149">
        <v>98</v>
      </c>
      <c r="AC5" s="149" t="str">
        <f>IF(AND('Классы пары'!E13&lt;&gt;"",'Классы пары'!$T2&lt;&gt;""),AB5,"")</f>
        <v/>
      </c>
      <c r="AD5" s="149" t="str">
        <f>IF(AC5&lt;&gt;"",IF(OR('Классы пары'!$G13=1,'Классы пары'!$G13="1|2",'Классы пары'!$G13="2|1"),1,""),"")</f>
        <v/>
      </c>
      <c r="AE5" s="149" t="str">
        <f t="shared" si="0"/>
        <v/>
      </c>
      <c r="AF5" s="149" t="str">
        <f t="shared" si="2"/>
        <v/>
      </c>
      <c r="AG5" s="149" t="str">
        <f>IF(AC5&lt;&gt;"",IF(OR('Классы пары'!$G13=2,'Классы пары'!$G13="1|2",'Классы пары'!$G13="2|1"),2,""),"")</f>
        <v/>
      </c>
      <c r="AH5" s="149" t="str">
        <f t="shared" si="1"/>
        <v/>
      </c>
      <c r="AI5" s="149" t="str">
        <f t="shared" si="3"/>
        <v>ST LA</v>
      </c>
      <c r="AK5" s="148"/>
      <c r="AP5" s="149">
        <v>97</v>
      </c>
      <c r="AQ5" s="149">
        <v>98</v>
      </c>
      <c r="AU5" s="149">
        <f>'Классы пары'!$G13</f>
        <v>2</v>
      </c>
    </row>
    <row r="6" spans="1:47" s="149" customFormat="1" x14ac:dyDescent="0.2">
      <c r="A6" s="149" t="s">
        <v>108</v>
      </c>
      <c r="B6" s="149" t="s">
        <v>441</v>
      </c>
      <c r="D6" s="149" t="s">
        <v>208</v>
      </c>
      <c r="E6" s="149" t="s">
        <v>442</v>
      </c>
      <c r="I6" s="155"/>
      <c r="M6" s="156"/>
      <c r="V6" s="149" t="s">
        <v>435</v>
      </c>
      <c r="Z6" s="149">
        <v>1</v>
      </c>
      <c r="AA6" s="149" t="s">
        <v>293</v>
      </c>
      <c r="AB6" s="149">
        <v>3</v>
      </c>
      <c r="AC6" s="149">
        <f>IF(AND('Классы соло'!E14&lt;&gt;"",'Классы соло'!$T$2&lt;&gt;""),AB6,"")</f>
        <v>3</v>
      </c>
      <c r="AD6" s="149" t="str">
        <f>IF(AC6&lt;&gt;"",IF(OR('Классы соло'!$G14=1,'Классы соло'!$G14="1|2",'Классы соло'!$G14="2|1"),1,""),"")</f>
        <v/>
      </c>
      <c r="AE6" s="149" t="str">
        <f t="shared" si="0"/>
        <v/>
      </c>
      <c r="AF6" s="149" t="str">
        <f t="shared" si="2"/>
        <v/>
      </c>
      <c r="AG6" s="149">
        <f>IF(AC6&lt;&gt;"",IF(OR('Классы соло'!$G14=2,'Классы соло'!$G14="1|2",'Классы соло'!$G14="2|1"),2,""),"")</f>
        <v>2</v>
      </c>
      <c r="AH6" s="149">
        <f t="shared" si="1"/>
        <v>2</v>
      </c>
      <c r="AI6" s="149" t="str">
        <f t="shared" si="3"/>
        <v>ST LA</v>
      </c>
      <c r="AK6" s="148"/>
      <c r="AP6" s="149">
        <v>2</v>
      </c>
      <c r="AQ6" s="149">
        <v>3</v>
      </c>
      <c r="AU6" s="149">
        <f>'Классы соло'!$G14</f>
        <v>2</v>
      </c>
    </row>
    <row r="7" spans="1:47" s="149" customFormat="1" x14ac:dyDescent="0.2">
      <c r="A7" s="149" t="s">
        <v>110</v>
      </c>
      <c r="B7" s="149" t="s">
        <v>443</v>
      </c>
      <c r="D7" s="149" t="s">
        <v>40</v>
      </c>
      <c r="E7" s="149" t="s">
        <v>444</v>
      </c>
      <c r="I7" s="155" t="s">
        <v>445</v>
      </c>
      <c r="J7" s="149">
        <f>MATCH(PROPER(TRIM('Общие данные'!E44)),$I$49:$I$186,0)</f>
        <v>30</v>
      </c>
      <c r="K7" s="149" t="str">
        <f>CONCATENATE(INDEX($J$49:$J$186,J7),IF(J7&lt;&gt;1,", ",""),INDEX($K$49:$K$186,J7))</f>
        <v>Михайлов Илья Александрович, Член РТС, Вице-президент МОО «Открытая Федерация Спортивного Танца», старший преподаватель кафедры теории и методики танцевального спорта РГУФКСМиТ (ГЦОЛИФК), Представитель жюри (судья) Международной категории РТС</v>
      </c>
      <c r="L7" s="157" t="str">
        <f>INDEX($K$49:$K$186,J7)</f>
        <v>Член РТС, Вице-президент МОО «Открытая Федерация Спортивного Танца», старший преподаватель кафедры теории и методики танцевального спорта РГУФКСМиТ (ГЦОЛИФК), Представитель жюри (судья) Международной категории РТС</v>
      </c>
      <c r="M7" s="156" t="str">
        <f>INDEX($J$49:$J$186,J7)</f>
        <v>Михайлов Илья Александрович</v>
      </c>
      <c r="S7" s="154" t="s">
        <v>446</v>
      </c>
      <c r="T7" s="154" t="s">
        <v>447</v>
      </c>
      <c r="U7" s="154" t="s">
        <v>448</v>
      </c>
      <c r="V7" s="149" t="s">
        <v>435</v>
      </c>
      <c r="W7" s="154" t="s">
        <v>449</v>
      </c>
      <c r="X7" s="154" t="s">
        <v>450</v>
      </c>
      <c r="Z7" s="149">
        <v>1</v>
      </c>
      <c r="AA7" s="149" t="s">
        <v>294</v>
      </c>
      <c r="AB7" s="149">
        <v>4</v>
      </c>
      <c r="AC7" s="149" t="str">
        <f>IF(AND('Классы соло'!I14&lt;&gt;"",'Классы соло'!$T$2&lt;&gt;""),AB7,"")</f>
        <v/>
      </c>
      <c r="AD7" s="149" t="str">
        <f>IF(AC7&lt;&gt;"",IF(OR('Классы соло'!$K14=1,'Классы соло'!$K14="1|2",'Классы соло'!$K14="2|1"),1,""),"")</f>
        <v/>
      </c>
      <c r="AE7" s="149" t="str">
        <f t="shared" si="0"/>
        <v/>
      </c>
      <c r="AF7" s="149" t="str">
        <f t="shared" si="2"/>
        <v/>
      </c>
      <c r="AG7" s="149" t="str">
        <f>IF(AC7&lt;&gt;"",IF(OR('Классы соло'!$K14=2,'Классы соло'!$K14="1|2",'Классы соло'!$K14="2|1"),2,""),"")</f>
        <v/>
      </c>
      <c r="AH7" s="149" t="str">
        <f t="shared" si="1"/>
        <v/>
      </c>
      <c r="AI7" s="149" t="str">
        <f t="shared" si="3"/>
        <v>ST LA</v>
      </c>
      <c r="AK7" s="148"/>
      <c r="AP7" s="149">
        <f t="shared" ref="AP7:AP27" si="4">AP6+1</f>
        <v>3</v>
      </c>
      <c r="AQ7" s="149">
        <v>4</v>
      </c>
      <c r="AU7" s="149">
        <f>'Классы соло'!$K14</f>
        <v>2</v>
      </c>
    </row>
    <row r="8" spans="1:47" s="149" customFormat="1" x14ac:dyDescent="0.2">
      <c r="A8" s="149" t="s">
        <v>174</v>
      </c>
      <c r="B8" s="149" t="s">
        <v>451</v>
      </c>
      <c r="D8" s="149" t="s">
        <v>38</v>
      </c>
      <c r="E8" s="149" t="s">
        <v>452</v>
      </c>
      <c r="I8" s="155"/>
      <c r="M8" s="156"/>
      <c r="S8" s="149" t="s">
        <v>453</v>
      </c>
      <c r="T8" s="149" t="s">
        <v>454</v>
      </c>
      <c r="U8" s="149" t="s">
        <v>455</v>
      </c>
      <c r="V8" s="149" t="s">
        <v>435</v>
      </c>
      <c r="W8" s="149" t="s">
        <v>456</v>
      </c>
      <c r="X8" s="149" t="s">
        <v>457</v>
      </c>
      <c r="Z8" s="149">
        <v>1</v>
      </c>
      <c r="AA8" s="149" t="s">
        <v>295</v>
      </c>
      <c r="AB8" s="149">
        <v>5</v>
      </c>
      <c r="AC8" s="149" t="str">
        <f>IF(AND('Классы соло'!M14&lt;&gt;"",'Классы соло'!$T$2&lt;&gt;""),AB8,"")</f>
        <v/>
      </c>
      <c r="AD8" s="149" t="str">
        <f>IF(AC8&lt;&gt;"",IF(OR('Классы соло'!$O14=1,'Классы соло'!$O14="1|2",'Классы соло'!$O14="2|1"),1,""),"")</f>
        <v/>
      </c>
      <c r="AE8" s="149" t="str">
        <f t="shared" si="0"/>
        <v/>
      </c>
      <c r="AF8" s="149" t="str">
        <f t="shared" si="2"/>
        <v/>
      </c>
      <c r="AG8" s="149" t="str">
        <f>IF(AC8&lt;&gt;"",IF(OR('Классы соло'!$O14=2,'Классы соло'!$O14="1|2",'Классы соло'!$O14="2|1"),2,""),"")</f>
        <v/>
      </c>
      <c r="AH8" s="149" t="str">
        <f t="shared" si="1"/>
        <v/>
      </c>
      <c r="AI8" s="149" t="str">
        <f t="shared" si="3"/>
        <v>ST LA</v>
      </c>
      <c r="AK8" s="148"/>
      <c r="AP8" s="149">
        <f t="shared" si="4"/>
        <v>4</v>
      </c>
      <c r="AQ8" s="149">
        <v>5</v>
      </c>
      <c r="AU8" s="149">
        <f>'Классы соло'!$O14</f>
        <v>2</v>
      </c>
    </row>
    <row r="9" spans="1:47" s="149" customFormat="1" x14ac:dyDescent="0.2">
      <c r="A9" s="149" t="s">
        <v>115</v>
      </c>
      <c r="B9" s="149" t="s">
        <v>115</v>
      </c>
      <c r="D9" s="149" t="s">
        <v>36</v>
      </c>
      <c r="E9" s="149" t="s">
        <v>458</v>
      </c>
      <c r="I9" s="155"/>
      <c r="M9" s="156"/>
      <c r="S9" s="149" t="s">
        <v>459</v>
      </c>
      <c r="T9" s="149" t="s">
        <v>460</v>
      </c>
      <c r="U9" s="149" t="s">
        <v>461</v>
      </c>
      <c r="V9" s="149" t="s">
        <v>435</v>
      </c>
      <c r="W9" s="149" t="s">
        <v>462</v>
      </c>
      <c r="X9" s="149" t="s">
        <v>463</v>
      </c>
      <c r="Z9" s="149">
        <v>1</v>
      </c>
      <c r="AA9" s="149" t="s">
        <v>296</v>
      </c>
      <c r="AB9" s="149">
        <v>6</v>
      </c>
      <c r="AC9" s="149" t="str">
        <f>IF(AND('Классы соло'!Q14&lt;&gt;"",'Классы соло'!$T$2&lt;&gt;""),AB9,"")</f>
        <v/>
      </c>
      <c r="AD9" s="149" t="str">
        <f>IF(AC9&lt;&gt;"",IF(OR('Классы соло'!$S14=1,'Классы соло'!$S14="1|2",'Классы соло'!$S14="2|1"),1,""),"")</f>
        <v/>
      </c>
      <c r="AE9" s="149" t="str">
        <f t="shared" si="0"/>
        <v/>
      </c>
      <c r="AF9" s="149" t="str">
        <f t="shared" si="2"/>
        <v/>
      </c>
      <c r="AG9" s="149" t="str">
        <f>IF(AC9&lt;&gt;"",IF(OR('Классы соло'!$S14=2,'Классы соло'!$S14="1|2",'Классы соло'!$S14="2|1"),2,""),"")</f>
        <v/>
      </c>
      <c r="AH9" s="149" t="str">
        <f t="shared" si="1"/>
        <v/>
      </c>
      <c r="AI9" s="149" t="str">
        <f t="shared" si="3"/>
        <v>ST LA</v>
      </c>
      <c r="AK9" s="148"/>
      <c r="AP9" s="149">
        <f t="shared" si="4"/>
        <v>5</v>
      </c>
      <c r="AQ9" s="149">
        <v>6</v>
      </c>
      <c r="AU9" s="149">
        <f>'Классы соло'!$S14</f>
        <v>2</v>
      </c>
    </row>
    <row r="10" spans="1:47" s="149" customFormat="1" x14ac:dyDescent="0.2">
      <c r="D10" s="149" t="s">
        <v>464</v>
      </c>
      <c r="E10" s="149" t="s">
        <v>464</v>
      </c>
      <c r="I10" s="155" t="s">
        <v>445</v>
      </c>
      <c r="J10" s="149">
        <f>MATCH(PROPER(TRIM('Общие данные'!E47)),$I$49:$I$186,0)</f>
        <v>1</v>
      </c>
      <c r="K10" s="149" t="str">
        <f>CONCATENATE(INDEX($J$49:$J$186,J10),IF(J10&lt;&gt;1,", ",""),INDEX($K$49:$K$186,J10))</f>
        <v xml:space="preserve">  </v>
      </c>
      <c r="L10" s="149" t="str">
        <f>INDEX($K$49:$K$186,J10)</f>
        <v xml:space="preserve"> </v>
      </c>
      <c r="M10" s="156" t="str">
        <f>INDEX($J$49:$J$186,J10)</f>
        <v xml:space="preserve"> </v>
      </c>
      <c r="S10" s="149" t="s">
        <v>465</v>
      </c>
      <c r="T10" s="149" t="s">
        <v>466</v>
      </c>
      <c r="U10" s="149" t="s">
        <v>467</v>
      </c>
      <c r="V10" s="149" t="s">
        <v>435</v>
      </c>
      <c r="W10" s="149" t="s">
        <v>468</v>
      </c>
      <c r="X10" s="149" t="s">
        <v>469</v>
      </c>
      <c r="Z10" s="149">
        <v>1</v>
      </c>
      <c r="AA10" s="149" t="s">
        <v>297</v>
      </c>
      <c r="AB10" s="149">
        <v>7</v>
      </c>
      <c r="AC10" s="149">
        <f>IF(AND('Классы соло'!E15&lt;&gt;"",'Классы соло'!$T$2&lt;&gt;""),AB10,"")</f>
        <v>7</v>
      </c>
      <c r="AD10" s="149" t="str">
        <f>IF(AC10&lt;&gt;"",IF(OR('Классы соло'!$G15=1,'Классы соло'!$G15="1|2",'Классы соло'!$G15="2|1"),1,""),"")</f>
        <v/>
      </c>
      <c r="AE10" s="149" t="str">
        <f t="shared" si="0"/>
        <v/>
      </c>
      <c r="AF10" s="149" t="str">
        <f t="shared" si="2"/>
        <v/>
      </c>
      <c r="AG10" s="149">
        <f>IF(AC10&lt;&gt;"",IF(OR('Классы соло'!$G15=2,'Классы соло'!$G15="1|2",'Классы соло'!$G15="2|1"),2,""),"")</f>
        <v>2</v>
      </c>
      <c r="AH10" s="149">
        <f t="shared" si="1"/>
        <v>3</v>
      </c>
      <c r="AI10" s="149" t="str">
        <f t="shared" si="3"/>
        <v>ST LA</v>
      </c>
      <c r="AK10" s="148"/>
      <c r="AP10" s="149">
        <f t="shared" si="4"/>
        <v>6</v>
      </c>
      <c r="AQ10" s="149">
        <v>7</v>
      </c>
      <c r="AU10" s="149">
        <f>'Классы соло'!$G15</f>
        <v>2</v>
      </c>
    </row>
    <row r="11" spans="1:47" s="149" customFormat="1" x14ac:dyDescent="0.2">
      <c r="I11" s="155"/>
      <c r="M11" s="156"/>
      <c r="O11" s="154" t="s">
        <v>470</v>
      </c>
      <c r="S11" s="149" t="s">
        <v>471</v>
      </c>
      <c r="T11" s="149" t="s">
        <v>472</v>
      </c>
      <c r="U11" s="149" t="s">
        <v>473</v>
      </c>
      <c r="V11" s="149" t="s">
        <v>435</v>
      </c>
      <c r="W11" s="149" t="s">
        <v>474</v>
      </c>
      <c r="X11" s="149" t="s">
        <v>475</v>
      </c>
      <c r="Z11" s="149">
        <v>1</v>
      </c>
      <c r="AA11" s="149" t="s">
        <v>298</v>
      </c>
      <c r="AB11" s="149">
        <v>8</v>
      </c>
      <c r="AC11" s="149" t="str">
        <f>IF(AND('Классы соло'!I15&lt;&gt;"",'Классы соло'!$T$2&lt;&gt;""),AB11,"")</f>
        <v/>
      </c>
      <c r="AD11" s="149" t="str">
        <f>IF(AC11&lt;&gt;"",IF(OR('Классы соло'!$K15=1,'Классы соло'!$K15="1|2",'Классы соло'!$K15="2|1"),1,""),"")</f>
        <v/>
      </c>
      <c r="AE11" s="149" t="str">
        <f t="shared" si="0"/>
        <v/>
      </c>
      <c r="AF11" s="149" t="str">
        <f t="shared" si="2"/>
        <v/>
      </c>
      <c r="AG11" s="149" t="str">
        <f>IF(AC11&lt;&gt;"",IF(OR('Классы соло'!$K15=2,'Классы соло'!$K15="1|2",'Классы соло'!$K15="2|1"),2,""),"")</f>
        <v/>
      </c>
      <c r="AH11" s="149" t="str">
        <f t="shared" si="1"/>
        <v/>
      </c>
      <c r="AI11" s="149" t="str">
        <f t="shared" si="3"/>
        <v>ST LA</v>
      </c>
      <c r="AK11" s="148"/>
      <c r="AP11" s="149">
        <f t="shared" si="4"/>
        <v>7</v>
      </c>
      <c r="AQ11" s="149">
        <v>8</v>
      </c>
      <c r="AU11" s="149">
        <f>'Классы соло'!$K15</f>
        <v>2</v>
      </c>
    </row>
    <row r="12" spans="1:47" s="149" customFormat="1" x14ac:dyDescent="0.2">
      <c r="I12" s="155"/>
      <c r="M12" s="156"/>
      <c r="O12" s="149" t="s">
        <v>476</v>
      </c>
      <c r="P12" s="149" t="s">
        <v>477</v>
      </c>
      <c r="Q12" s="149" t="s">
        <v>415</v>
      </c>
      <c r="S12" s="149" t="s">
        <v>478</v>
      </c>
      <c r="T12" s="149" t="s">
        <v>479</v>
      </c>
      <c r="U12" s="149" t="s">
        <v>480</v>
      </c>
      <c r="V12" s="149" t="s">
        <v>435</v>
      </c>
      <c r="W12" s="149" t="s">
        <v>481</v>
      </c>
      <c r="X12" s="149" t="s">
        <v>482</v>
      </c>
      <c r="Z12" s="149">
        <v>1</v>
      </c>
      <c r="AA12" s="149" t="s">
        <v>299</v>
      </c>
      <c r="AB12" s="149">
        <v>9</v>
      </c>
      <c r="AC12" s="149" t="str">
        <f>IF(AND('Классы соло'!M15&lt;&gt;"",'Классы соло'!$T$2&lt;&gt;""),AB12,"")</f>
        <v/>
      </c>
      <c r="AD12" s="149" t="str">
        <f>IF(AC12&lt;&gt;"",IF(OR('Классы соло'!$O15=1,'Классы соло'!$O15="1|2",'Классы соло'!$O15="2|1"),1,""),"")</f>
        <v/>
      </c>
      <c r="AE12" s="149" t="str">
        <f t="shared" si="0"/>
        <v/>
      </c>
      <c r="AF12" s="149" t="str">
        <f t="shared" si="2"/>
        <v/>
      </c>
      <c r="AG12" s="149" t="str">
        <f>IF(AC12&lt;&gt;"",IF(OR('Классы соло'!$O15=2,'Классы соло'!$O15="1|2",'Классы соло'!$O15="2|1"),2,""),"")</f>
        <v/>
      </c>
      <c r="AH12" s="149" t="str">
        <f t="shared" si="1"/>
        <v/>
      </c>
      <c r="AI12" s="149" t="str">
        <f t="shared" si="3"/>
        <v>ST LA</v>
      </c>
      <c r="AK12" s="148"/>
      <c r="AP12" s="149">
        <f t="shared" si="4"/>
        <v>8</v>
      </c>
      <c r="AQ12" s="149">
        <v>9</v>
      </c>
      <c r="AU12" s="149">
        <f>'Классы соло'!$O15</f>
        <v>2</v>
      </c>
    </row>
    <row r="13" spans="1:47" s="149" customFormat="1" x14ac:dyDescent="0.2">
      <c r="I13" s="155" t="s">
        <v>483</v>
      </c>
      <c r="J13" s="149">
        <f>MATCH(PROPER(TRIM('Общие данные'!E50)),$I$49:$I$186,0)</f>
        <v>1</v>
      </c>
      <c r="K13" s="149" t="str">
        <f>CONCATENATE(INDEX($J$49:$J$186,J13),IF(J13&lt;&gt;1,", ",""),INDEX($K$49:$K$186,J13))</f>
        <v xml:space="preserve">  </v>
      </c>
      <c r="L13" s="149" t="str">
        <f>INDEX($K$49:$K$186,J13)</f>
        <v xml:space="preserve"> </v>
      </c>
      <c r="M13" s="156" t="str">
        <f>INDEX($J$49:$J$186,J13)</f>
        <v xml:space="preserve"> </v>
      </c>
      <c r="O13" s="149" t="s">
        <v>65</v>
      </c>
      <c r="S13" s="149" t="s">
        <v>484</v>
      </c>
      <c r="T13" s="149" t="s">
        <v>485</v>
      </c>
      <c r="U13" s="149" t="s">
        <v>486</v>
      </c>
      <c r="V13" s="149" t="s">
        <v>435</v>
      </c>
      <c r="W13" s="149" t="s">
        <v>487</v>
      </c>
      <c r="X13" s="149" t="s">
        <v>488</v>
      </c>
      <c r="Z13" s="149">
        <v>1</v>
      </c>
      <c r="AA13" s="149" t="s">
        <v>300</v>
      </c>
      <c r="AB13" s="149">
        <v>10</v>
      </c>
      <c r="AC13" s="149" t="str">
        <f>IF(AND('Классы соло'!Q15&lt;&gt;"",'Классы соло'!$T$2&lt;&gt;""),AB13,"")</f>
        <v/>
      </c>
      <c r="AD13" s="149" t="str">
        <f>IF(AC13&lt;&gt;"",IF(OR('Классы соло'!$S15=1,'Классы соло'!$S15="1|2",'Классы соло'!$S15="2|1"),1,""),"")</f>
        <v/>
      </c>
      <c r="AE13" s="149" t="str">
        <f t="shared" si="0"/>
        <v/>
      </c>
      <c r="AF13" s="149" t="str">
        <f t="shared" si="2"/>
        <v/>
      </c>
      <c r="AG13" s="149" t="str">
        <f>IF(AC13&lt;&gt;"",IF(OR('Классы соло'!$S15=2,'Классы соло'!$S15="1|2",'Классы соло'!$S15="2|1"),2,""),"")</f>
        <v/>
      </c>
      <c r="AH13" s="149" t="str">
        <f t="shared" si="1"/>
        <v/>
      </c>
      <c r="AI13" s="149" t="str">
        <f t="shared" si="3"/>
        <v>ST LA</v>
      </c>
      <c r="AK13" s="148"/>
      <c r="AP13" s="149">
        <f t="shared" si="4"/>
        <v>9</v>
      </c>
      <c r="AQ13" s="149">
        <v>10</v>
      </c>
      <c r="AU13" s="149">
        <f>'Классы соло'!$S15</f>
        <v>2</v>
      </c>
    </row>
    <row r="14" spans="1:47" s="149" customFormat="1" x14ac:dyDescent="0.2">
      <c r="I14" s="155"/>
      <c r="M14" s="156"/>
      <c r="O14" s="149" t="s">
        <v>489</v>
      </c>
      <c r="P14" s="149" t="s">
        <v>490</v>
      </c>
      <c r="Q14" s="149" t="s">
        <v>40</v>
      </c>
      <c r="S14" s="149" t="s">
        <v>491</v>
      </c>
      <c r="T14" s="149" t="s">
        <v>492</v>
      </c>
      <c r="U14" s="149" t="s">
        <v>493</v>
      </c>
      <c r="V14" s="149" t="s">
        <v>435</v>
      </c>
      <c r="W14" s="149" t="s">
        <v>494</v>
      </c>
      <c r="X14" s="149" t="s">
        <v>495</v>
      </c>
      <c r="Z14" s="149">
        <v>1</v>
      </c>
      <c r="AA14" s="149" t="s">
        <v>301</v>
      </c>
      <c r="AB14" s="149">
        <v>11</v>
      </c>
      <c r="AC14" s="149" t="str">
        <f>IF(AND('Классы соло'!E16&lt;&gt;"",'Классы соло'!$T$2&lt;&gt;""),AB14,"")</f>
        <v/>
      </c>
      <c r="AD14" s="149" t="str">
        <f>IF(AC14&lt;&gt;"",IF(OR('Классы соло'!$G16=1,'Классы соло'!$G16="1|2",'Классы соло'!$G16="2|1"),1,""),"")</f>
        <v/>
      </c>
      <c r="AE14" s="149" t="str">
        <f t="shared" si="0"/>
        <v/>
      </c>
      <c r="AF14" s="149" t="str">
        <f t="shared" si="2"/>
        <v/>
      </c>
      <c r="AG14" s="149" t="str">
        <f>IF(AC14&lt;&gt;"",IF(OR('Классы соло'!$G16=2,'Классы соло'!$G16="1|2",'Классы соло'!$G16="2|1"),2,""),"")</f>
        <v/>
      </c>
      <c r="AH14" s="149" t="str">
        <f t="shared" si="1"/>
        <v/>
      </c>
      <c r="AI14" s="149" t="str">
        <f t="shared" si="3"/>
        <v>ST LA</v>
      </c>
      <c r="AK14" s="148"/>
      <c r="AP14" s="149">
        <f t="shared" si="4"/>
        <v>10</v>
      </c>
      <c r="AQ14" s="149">
        <v>11</v>
      </c>
      <c r="AU14" s="149">
        <f>'Классы соло'!$G16</f>
        <v>2</v>
      </c>
    </row>
    <row r="15" spans="1:47" s="149" customFormat="1" x14ac:dyDescent="0.2">
      <c r="A15" s="203" t="s">
        <v>496</v>
      </c>
      <c r="B15" s="203"/>
      <c r="C15" s="158">
        <f>IF(COUNTBLANK('Общие данные'!J7:J10)&lt;&gt;3,0, IF('Общие данные'!J7&lt;&gt;"",1,IF('Общие данные'!J8&lt;&gt;"",2,IF('Общие данные'!J9&lt;&gt;"",3,IF('Общие данные'!J10&lt;&gt;"",4,0)))))</f>
        <v>3</v>
      </c>
      <c r="I15" s="155"/>
      <c r="M15" s="156"/>
      <c r="O15" s="149" t="s">
        <v>497</v>
      </c>
      <c r="P15" s="149" t="s">
        <v>49</v>
      </c>
      <c r="Q15" s="149" t="s">
        <v>36</v>
      </c>
      <c r="S15" s="149" t="s">
        <v>498</v>
      </c>
      <c r="T15" s="149" t="s">
        <v>499</v>
      </c>
      <c r="U15" s="149" t="s">
        <v>500</v>
      </c>
      <c r="V15" s="149" t="s">
        <v>435</v>
      </c>
      <c r="W15" s="149" t="s">
        <v>501</v>
      </c>
      <c r="X15" s="149" t="s">
        <v>502</v>
      </c>
      <c r="Z15" s="149">
        <v>1</v>
      </c>
      <c r="AA15" s="149" t="s">
        <v>302</v>
      </c>
      <c r="AB15" s="149">
        <v>12</v>
      </c>
      <c r="AC15" s="149">
        <f>IF(AND('Классы соло'!I16&lt;&gt;"",'Классы соло'!$T$2&lt;&gt;""),AB15,"")</f>
        <v>12</v>
      </c>
      <c r="AD15" s="149" t="str">
        <f>IF(AC15&lt;&gt;"",IF(OR('Классы соло'!$K16=1,'Классы соло'!$K16="1|2",'Классы соло'!$K16="2|1"),1,""),"")</f>
        <v/>
      </c>
      <c r="AE15" s="149" t="str">
        <f t="shared" si="0"/>
        <v/>
      </c>
      <c r="AF15" s="149" t="str">
        <f t="shared" si="2"/>
        <v/>
      </c>
      <c r="AG15" s="149">
        <f>IF(AC15&lt;&gt;"",IF(OR('Классы соло'!$K16=2,'Классы соло'!$K16="1|2",'Классы соло'!$K16="2|1"),2,""),"")</f>
        <v>2</v>
      </c>
      <c r="AH15" s="149">
        <f t="shared" si="1"/>
        <v>4</v>
      </c>
      <c r="AI15" s="149" t="str">
        <f t="shared" si="3"/>
        <v>ST LA</v>
      </c>
      <c r="AK15" s="148"/>
      <c r="AP15" s="149">
        <f t="shared" si="4"/>
        <v>11</v>
      </c>
      <c r="AQ15" s="149">
        <v>12</v>
      </c>
      <c r="AU15" s="149">
        <f>'Классы соло'!$K16</f>
        <v>2</v>
      </c>
    </row>
    <row r="16" spans="1:47" s="149" customFormat="1" x14ac:dyDescent="0.2">
      <c r="I16" s="155" t="s">
        <v>503</v>
      </c>
      <c r="J16" s="149">
        <f>MATCH(PROPER(TRIM('Общие данные'!E53)),$I$49:$I$186,0)</f>
        <v>31</v>
      </c>
      <c r="K16" s="149" t="str">
        <f>CONCATENATE(INDEX($J$49:$J$186,J16),IF(J16&lt;&gt;1,", ",""),INDEX($K$49:$K$186,J16))</f>
        <v>Тимченко Анна Владимировна, Член РТС, Член Президиума МОО «Открытая Федерация Спортивного Танца», судья Всемирного Танцевального Совета (WDC), Представитель жюри (судья) Всероссийской категории</v>
      </c>
      <c r="L16" s="149" t="str">
        <f>INDEX($K$49:$K$186,J16)</f>
        <v>Член РТС, Член Президиума МОО «Открытая Федерация Спортивного Танца», судья Всемирного Танцевального Совета (WDC), Представитель жюри (судья) Всероссийской категории</v>
      </c>
      <c r="M16" s="156" t="str">
        <f>INDEX($J$49:$J$186,J16)</f>
        <v>Тимченко Анна Владимировна</v>
      </c>
      <c r="O16" s="149" t="s">
        <v>504</v>
      </c>
      <c r="P16" s="149" t="s">
        <v>49</v>
      </c>
      <c r="Q16" s="149" t="s">
        <v>36</v>
      </c>
      <c r="V16" s="149" t="s">
        <v>435</v>
      </c>
      <c r="W16" s="149" t="s">
        <v>60</v>
      </c>
      <c r="X16" s="149" t="s">
        <v>505</v>
      </c>
      <c r="Z16" s="149">
        <v>1</v>
      </c>
      <c r="AA16" s="149" t="s">
        <v>303</v>
      </c>
      <c r="AB16" s="149">
        <v>13</v>
      </c>
      <c r="AC16" s="149" t="str">
        <f>IF(AND('Классы соло'!M16&lt;&gt;"",'Классы соло'!$T$2&lt;&gt;""),AB16,"")</f>
        <v/>
      </c>
      <c r="AD16" s="149" t="str">
        <f>IF(AC16&lt;&gt;"",IF(OR('Классы соло'!$O16=1,'Классы соло'!$O16="1|2",'Классы соло'!$O16="2|1"),1,""),"")</f>
        <v/>
      </c>
      <c r="AE16" s="149" t="str">
        <f t="shared" si="0"/>
        <v/>
      </c>
      <c r="AF16" s="149" t="str">
        <f t="shared" si="2"/>
        <v/>
      </c>
      <c r="AG16" s="149" t="str">
        <f>IF(AC16&lt;&gt;"",IF(OR('Классы соло'!$O16=2,'Классы соло'!$O16="1|2",'Классы соло'!$O16="2|1"),2,""),"")</f>
        <v/>
      </c>
      <c r="AH16" s="149" t="str">
        <f t="shared" si="1"/>
        <v/>
      </c>
      <c r="AI16" s="149" t="str">
        <f t="shared" si="3"/>
        <v>ST LA</v>
      </c>
      <c r="AK16" s="148"/>
      <c r="AP16" s="149">
        <f t="shared" si="4"/>
        <v>12</v>
      </c>
      <c r="AQ16" s="149">
        <v>13</v>
      </c>
      <c r="AU16" s="149">
        <f>'Классы соло'!$O16</f>
        <v>2</v>
      </c>
    </row>
    <row r="17" spans="1:47" s="149" customFormat="1" x14ac:dyDescent="0.2">
      <c r="A17" s="154" t="s">
        <v>506</v>
      </c>
      <c r="I17" s="155"/>
      <c r="M17" s="156"/>
      <c r="O17" s="149" t="s">
        <v>507</v>
      </c>
      <c r="P17" s="149" t="s">
        <v>508</v>
      </c>
      <c r="Q17" s="149" t="s">
        <v>40</v>
      </c>
      <c r="V17" s="149" t="s">
        <v>435</v>
      </c>
      <c r="W17" s="149" t="s">
        <v>509</v>
      </c>
      <c r="X17" s="149" t="s">
        <v>510</v>
      </c>
      <c r="Z17" s="149">
        <v>1</v>
      </c>
      <c r="AA17" s="149" t="s">
        <v>304</v>
      </c>
      <c r="AB17" s="149">
        <v>14</v>
      </c>
      <c r="AC17" s="149" t="str">
        <f>IF(AND('Классы соло'!Q16&lt;&gt;"",'Классы соло'!$T$2&lt;&gt;""),AB17,"")</f>
        <v/>
      </c>
      <c r="AD17" s="149" t="str">
        <f>IF(AC17&lt;&gt;"",IF(OR('Классы соло'!$S16=1,'Классы соло'!$S16="1|2",'Классы соло'!$S16="2|1"),1,""),"")</f>
        <v/>
      </c>
      <c r="AE17" s="149" t="str">
        <f t="shared" si="0"/>
        <v/>
      </c>
      <c r="AF17" s="149" t="str">
        <f t="shared" si="2"/>
        <v/>
      </c>
      <c r="AG17" s="149" t="str">
        <f>IF(AC17&lt;&gt;"",IF(OR('Классы соло'!$S16=2,'Классы соло'!$S16="1|2",'Классы соло'!$S16="2|1"),2,""),"")</f>
        <v/>
      </c>
      <c r="AH17" s="149" t="str">
        <f t="shared" si="1"/>
        <v/>
      </c>
      <c r="AI17" s="149" t="str">
        <f t="shared" si="3"/>
        <v>ST LA</v>
      </c>
      <c r="AK17" s="148"/>
      <c r="AP17" s="149">
        <f t="shared" si="4"/>
        <v>13</v>
      </c>
      <c r="AQ17" s="149">
        <v>14</v>
      </c>
      <c r="AU17" s="149">
        <f>'Классы соло'!$S16</f>
        <v>2</v>
      </c>
    </row>
    <row r="18" spans="1:47" s="149" customFormat="1" x14ac:dyDescent="0.2">
      <c r="A18" s="149" t="s">
        <v>511</v>
      </c>
      <c r="B18" s="159">
        <f>'Общие данные'!E66</f>
        <v>44492</v>
      </c>
      <c r="I18" s="155"/>
      <c r="M18" s="156"/>
      <c r="O18" s="149" t="s">
        <v>512</v>
      </c>
      <c r="P18" s="149" t="s">
        <v>49</v>
      </c>
      <c r="Q18" s="149" t="s">
        <v>38</v>
      </c>
      <c r="V18" s="149" t="s">
        <v>435</v>
      </c>
      <c r="W18" s="149" t="s">
        <v>513</v>
      </c>
      <c r="X18" s="149" t="s">
        <v>514</v>
      </c>
      <c r="Z18" s="149">
        <v>1</v>
      </c>
      <c r="AA18" s="149" t="s">
        <v>305</v>
      </c>
      <c r="AB18" s="149">
        <v>15</v>
      </c>
      <c r="AC18" s="149" t="str">
        <f>IF(AND('Классы соло'!E17&lt;&gt;"",'Классы соло'!$T$2&lt;&gt;""),AB18,"")</f>
        <v/>
      </c>
      <c r="AD18" s="149" t="str">
        <f>IF(AC18&lt;&gt;"",IF(OR('Классы соло'!$G17=1,'Классы соло'!$G17="1|2",'Классы соло'!$G17="2|1"),1,""),"")</f>
        <v/>
      </c>
      <c r="AE18" s="149" t="str">
        <f t="shared" si="0"/>
        <v/>
      </c>
      <c r="AF18" s="149" t="str">
        <f t="shared" si="2"/>
        <v/>
      </c>
      <c r="AG18" s="149" t="str">
        <f>IF(AC18&lt;&gt;"",IF(OR('Классы соло'!$G17=2,'Классы соло'!$G17="1|2",'Классы соло'!$G17="2|1"),2,""),"")</f>
        <v/>
      </c>
      <c r="AH18" s="149" t="str">
        <f t="shared" si="1"/>
        <v/>
      </c>
      <c r="AI18" s="149" t="str">
        <f t="shared" si="3"/>
        <v>ST LA</v>
      </c>
      <c r="AK18" s="148"/>
      <c r="AP18" s="149">
        <f t="shared" si="4"/>
        <v>14</v>
      </c>
      <c r="AQ18" s="149">
        <v>15</v>
      </c>
      <c r="AU18" s="149">
        <f>'Классы соло'!$G17</f>
        <v>2</v>
      </c>
    </row>
    <row r="19" spans="1:47" s="149" customFormat="1" x14ac:dyDescent="0.2">
      <c r="A19" s="149" t="s">
        <v>515</v>
      </c>
      <c r="B19" s="159">
        <f>'Общие данные'!K66</f>
        <v>44493</v>
      </c>
      <c r="I19" s="160" t="s">
        <v>503</v>
      </c>
      <c r="J19" s="161">
        <f>MATCH(PROPER(TRIM('Общие данные'!E56)),$I$49:$I$186,0)</f>
        <v>1</v>
      </c>
      <c r="K19" s="161" t="str">
        <f>CONCATENATE(INDEX($J$49:$J$186,J19),IF(J19&lt;&gt;1,", ",""),INDEX($K$49:$K$186,J19))</f>
        <v xml:space="preserve">  </v>
      </c>
      <c r="L19" s="161" t="str">
        <f>INDEX($K$49:$K$186,J19)</f>
        <v xml:space="preserve"> </v>
      </c>
      <c r="M19" s="162" t="str">
        <f>INDEX($J$49:$J$186,J19)</f>
        <v xml:space="preserve"> </v>
      </c>
      <c r="O19" s="149" t="s">
        <v>516</v>
      </c>
      <c r="P19" s="149" t="s">
        <v>517</v>
      </c>
      <c r="Q19" s="149" t="s">
        <v>38</v>
      </c>
      <c r="V19" s="149" t="s">
        <v>435</v>
      </c>
      <c r="W19" s="149" t="s">
        <v>518</v>
      </c>
      <c r="X19" s="149" t="s">
        <v>519</v>
      </c>
      <c r="Z19" s="149">
        <v>1</v>
      </c>
      <c r="AA19" s="149" t="s">
        <v>306</v>
      </c>
      <c r="AB19" s="149">
        <v>16</v>
      </c>
      <c r="AC19" s="149" t="str">
        <f>IF(AND('Классы соло'!I17&lt;&gt;"",'Классы соло'!$T$2&lt;&gt;""),AB19,"")</f>
        <v/>
      </c>
      <c r="AD19" s="149" t="str">
        <f>IF(AC19&lt;&gt;"",IF(OR('Классы соло'!$K17=1,'Классы соло'!$K17="1|2",'Классы соло'!$K17="2|1"),1,""),"")</f>
        <v/>
      </c>
      <c r="AE19" s="149" t="str">
        <f t="shared" si="0"/>
        <v/>
      </c>
      <c r="AF19" s="149" t="str">
        <f t="shared" si="2"/>
        <v/>
      </c>
      <c r="AG19" s="149" t="str">
        <f>IF(AC19&lt;&gt;"",IF(OR('Классы соло'!$K17=2,'Классы соло'!$K17="1|2",'Классы соло'!$K17="2|1"),2,""),"")</f>
        <v/>
      </c>
      <c r="AH19" s="149" t="str">
        <f t="shared" si="1"/>
        <v/>
      </c>
      <c r="AI19" s="149" t="str">
        <f t="shared" si="3"/>
        <v>ST LA</v>
      </c>
      <c r="AK19" s="148"/>
      <c r="AP19" s="149">
        <f t="shared" si="4"/>
        <v>15</v>
      </c>
      <c r="AQ19" s="149">
        <v>16</v>
      </c>
      <c r="AU19" s="149">
        <f>'Классы соло'!$K17</f>
        <v>2</v>
      </c>
    </row>
    <row r="20" spans="1:47" s="149" customFormat="1" x14ac:dyDescent="0.2">
      <c r="A20" s="154" t="s">
        <v>520</v>
      </c>
      <c r="I20" s="151" t="s">
        <v>521</v>
      </c>
      <c r="J20" s="152">
        <f>MATCH(PROPER(TRIM('ЧЕМПИОНАТЫ РТС'!E20)),$I$49:$I$186,0)</f>
        <v>1</v>
      </c>
      <c r="K20" s="152" t="str">
        <f>CONCATENATE(INDEX($J$49:$J$186,J20),IF(J20&lt;&gt;1,", ",""),INDEX($K$49:$K$186,J20))</f>
        <v xml:space="preserve">  </v>
      </c>
      <c r="L20" s="152" t="str">
        <f>INDEX($K$49:$K$186,J20)</f>
        <v xml:space="preserve"> </v>
      </c>
      <c r="M20" s="153" t="str">
        <f>INDEX($J$49:$J$186,J20)</f>
        <v xml:space="preserve"> </v>
      </c>
      <c r="O20" s="149" t="s">
        <v>522</v>
      </c>
      <c r="P20" s="149" t="s">
        <v>523</v>
      </c>
      <c r="Q20" s="149" t="s">
        <v>38</v>
      </c>
      <c r="V20" s="149" t="s">
        <v>435</v>
      </c>
      <c r="W20" s="149" t="s">
        <v>524</v>
      </c>
      <c r="X20" s="149" t="s">
        <v>525</v>
      </c>
      <c r="Z20" s="149">
        <v>1</v>
      </c>
      <c r="AA20" s="149" t="s">
        <v>307</v>
      </c>
      <c r="AB20" s="149">
        <v>17</v>
      </c>
      <c r="AC20" s="149" t="str">
        <f>IF(AND('Классы соло'!M17&lt;&gt;"",'Классы соло'!$T$2&lt;&gt;""),AB20,"")</f>
        <v/>
      </c>
      <c r="AD20" s="149" t="str">
        <f>IF(AC20&lt;&gt;"",IF(OR('Классы соло'!$O17=1,'Классы соло'!$O17="1|2",'Классы соло'!$O17="2|1"),1,""),"")</f>
        <v/>
      </c>
      <c r="AE20" s="149" t="str">
        <f t="shared" si="0"/>
        <v/>
      </c>
      <c r="AF20" s="149" t="str">
        <f t="shared" si="2"/>
        <v/>
      </c>
      <c r="AG20" s="149" t="str">
        <f>IF(AC20&lt;&gt;"",IF(OR('Классы соло'!$O17=2,'Классы соло'!$O17="1|2",'Классы соло'!$O17="2|1"),2,""),"")</f>
        <v/>
      </c>
      <c r="AH20" s="149" t="str">
        <f t="shared" si="1"/>
        <v/>
      </c>
      <c r="AI20" s="149" t="str">
        <f t="shared" si="3"/>
        <v>ST LA</v>
      </c>
      <c r="AK20" s="148"/>
      <c r="AP20" s="149">
        <f t="shared" si="4"/>
        <v>16</v>
      </c>
      <c r="AQ20" s="149">
        <v>17</v>
      </c>
      <c r="AU20" s="149">
        <f>'Классы соло'!$O17</f>
        <v>2</v>
      </c>
    </row>
    <row r="21" spans="1:47" s="149" customFormat="1" x14ac:dyDescent="0.2">
      <c r="A21" s="149" t="s">
        <v>511</v>
      </c>
      <c r="B21" s="159">
        <f>'Общие данные'!E74</f>
        <v>44492</v>
      </c>
      <c r="I21" s="155"/>
      <c r="M21" s="156"/>
      <c r="O21" s="149" t="s">
        <v>526</v>
      </c>
      <c r="P21" s="149" t="s">
        <v>49</v>
      </c>
      <c r="Q21" s="149" t="s">
        <v>208</v>
      </c>
      <c r="V21" s="149" t="s">
        <v>435</v>
      </c>
      <c r="W21" s="149" t="s">
        <v>527</v>
      </c>
      <c r="X21" s="149" t="s">
        <v>528</v>
      </c>
      <c r="Z21" s="149">
        <v>1</v>
      </c>
      <c r="AA21" s="149" t="s">
        <v>308</v>
      </c>
      <c r="AB21" s="149">
        <v>18</v>
      </c>
      <c r="AC21" s="149" t="str">
        <f>IF(AND('Классы соло'!Q17&lt;&gt;"",'Классы соло'!$T$2&lt;&gt;""),AB21,"")</f>
        <v/>
      </c>
      <c r="AD21" s="149" t="str">
        <f>IF(AC21&lt;&gt;"",IF(OR('Классы соло'!$S17=1,'Классы соло'!$S17="1|2",'Классы соло'!$S17="2|1"),1,""),"")</f>
        <v/>
      </c>
      <c r="AE21" s="149" t="str">
        <f t="shared" si="0"/>
        <v/>
      </c>
      <c r="AF21" s="149" t="str">
        <f t="shared" si="2"/>
        <v/>
      </c>
      <c r="AG21" s="149" t="str">
        <f>IF(AC21&lt;&gt;"",IF(OR('Классы соло'!$S17=2,'Классы соло'!$S17="1|2",'Классы соло'!$S17="2|1"),2,""),"")</f>
        <v/>
      </c>
      <c r="AH21" s="149" t="str">
        <f t="shared" si="1"/>
        <v/>
      </c>
      <c r="AI21" s="149" t="str">
        <f t="shared" si="3"/>
        <v>ST LA</v>
      </c>
      <c r="AK21" s="148"/>
      <c r="AP21" s="149">
        <f t="shared" si="4"/>
        <v>17</v>
      </c>
      <c r="AQ21" s="149">
        <v>18</v>
      </c>
      <c r="AU21" s="149">
        <f>'Классы соло'!$S17</f>
        <v>2</v>
      </c>
    </row>
    <row r="22" spans="1:47" s="149" customFormat="1" x14ac:dyDescent="0.2">
      <c r="A22" s="149" t="s">
        <v>515</v>
      </c>
      <c r="B22" s="159">
        <f>'Общие данные'!E76</f>
        <v>44493</v>
      </c>
      <c r="I22" s="155"/>
      <c r="M22" s="156"/>
      <c r="O22" s="149" t="s">
        <v>78</v>
      </c>
      <c r="P22" s="149" t="s">
        <v>49</v>
      </c>
      <c r="Q22" s="149" t="s">
        <v>36</v>
      </c>
      <c r="V22" s="149" t="s">
        <v>435</v>
      </c>
      <c r="W22" s="149" t="s">
        <v>529</v>
      </c>
      <c r="X22" s="149" t="s">
        <v>530</v>
      </c>
      <c r="Z22" s="149">
        <v>1</v>
      </c>
      <c r="AA22" s="149" t="s">
        <v>309</v>
      </c>
      <c r="AB22" s="149">
        <v>19</v>
      </c>
      <c r="AC22" s="149" t="str">
        <f>IF(AND('Классы соло'!E18&lt;&gt;"",'Классы соло'!$T$2&lt;&gt;""),AB22,"")</f>
        <v/>
      </c>
      <c r="AD22" s="149" t="str">
        <f>IF(AC22&lt;&gt;"",IF(OR('Классы соло'!$G18=1,'Классы соло'!$G18="1|2",'Классы соло'!$G18="2|1"),1,""),"")</f>
        <v/>
      </c>
      <c r="AE22" s="149" t="str">
        <f t="shared" si="0"/>
        <v/>
      </c>
      <c r="AF22" s="149" t="str">
        <f t="shared" si="2"/>
        <v/>
      </c>
      <c r="AG22" s="149" t="str">
        <f>IF(AC22&lt;&gt;"",IF(OR('Классы соло'!$G18=2,'Классы соло'!$G18="1|2",'Классы соло'!$G18="2|1"),2,""),"")</f>
        <v/>
      </c>
      <c r="AH22" s="149" t="str">
        <f t="shared" si="1"/>
        <v/>
      </c>
      <c r="AI22" s="149" t="str">
        <f t="shared" si="3"/>
        <v>ST LA</v>
      </c>
      <c r="AK22" s="148"/>
      <c r="AP22" s="149">
        <f t="shared" si="4"/>
        <v>18</v>
      </c>
      <c r="AQ22" s="149">
        <v>19</v>
      </c>
      <c r="AU22" s="149">
        <f>'Классы соло'!$G18</f>
        <v>2</v>
      </c>
    </row>
    <row r="23" spans="1:47" s="149" customFormat="1" x14ac:dyDescent="0.2">
      <c r="I23" s="155" t="s">
        <v>531</v>
      </c>
      <c r="J23" s="163">
        <f>MATCH(PROPER(TRIM('ЧЕМПИОНАТЫ РТС'!E23)),$I$49:$I$186,0)</f>
        <v>1</v>
      </c>
      <c r="K23" s="163" t="str">
        <f>CONCATENATE(INDEX($J$49:$J$186,J23),IF(J23&lt;&gt;1,", ",""),INDEX($K$49:$K$186,J23))</f>
        <v xml:space="preserve">  </v>
      </c>
      <c r="L23" s="163" t="str">
        <f>INDEX($K$49:$K$186,J23)</f>
        <v xml:space="preserve"> </v>
      </c>
      <c r="M23" s="156" t="str">
        <f>INDEX($J$49:$J$186,J23)</f>
        <v xml:space="preserve"> </v>
      </c>
      <c r="O23" s="149" t="s">
        <v>532</v>
      </c>
      <c r="P23" s="149" t="s">
        <v>49</v>
      </c>
      <c r="Q23" s="149" t="s">
        <v>40</v>
      </c>
      <c r="V23" s="149" t="s">
        <v>435</v>
      </c>
      <c r="W23" s="149" t="s">
        <v>533</v>
      </c>
      <c r="X23" s="149" t="s">
        <v>534</v>
      </c>
      <c r="Z23" s="149">
        <v>1</v>
      </c>
      <c r="AA23" s="149" t="s">
        <v>310</v>
      </c>
      <c r="AB23" s="149">
        <v>20</v>
      </c>
      <c r="AC23" s="149" t="str">
        <f>IF(AND('Классы соло'!I18&lt;&gt;"",'Классы соло'!$T$2&lt;&gt;""),AB23,"")</f>
        <v/>
      </c>
      <c r="AD23" s="149" t="str">
        <f>IF(AC23&lt;&gt;"",IF(OR('Классы соло'!$K18=1,'Классы соло'!$K18="1|2",'Классы соло'!$K18="2|1"),1,""),"")</f>
        <v/>
      </c>
      <c r="AE23" s="149" t="str">
        <f t="shared" si="0"/>
        <v/>
      </c>
      <c r="AF23" s="149" t="str">
        <f t="shared" si="2"/>
        <v/>
      </c>
      <c r="AG23" s="149" t="str">
        <f>IF(AC23&lt;&gt;"",IF(OR('Классы соло'!$K18=2,'Классы соло'!$K18="1|2",'Классы соло'!$K18="2|1"),2,""),"")</f>
        <v/>
      </c>
      <c r="AH23" s="149" t="str">
        <f t="shared" si="1"/>
        <v/>
      </c>
      <c r="AI23" s="149" t="str">
        <f t="shared" si="3"/>
        <v>ST LA</v>
      </c>
      <c r="AK23" s="148"/>
      <c r="AP23" s="149">
        <f t="shared" si="4"/>
        <v>19</v>
      </c>
      <c r="AQ23" s="149">
        <v>20</v>
      </c>
      <c r="AU23" s="149">
        <f>'Классы соло'!$K18</f>
        <v>2</v>
      </c>
    </row>
    <row r="24" spans="1:47" s="149" customFormat="1" x14ac:dyDescent="0.2">
      <c r="A24" s="154" t="s">
        <v>535</v>
      </c>
      <c r="B24" s="154"/>
      <c r="C24" s="149" t="str">
        <f>CONCATENATE(TEXT('Общие данные'!E80,"DD MMMM YYYY года (DDDD)")," до 23:59:59")</f>
        <v>DD MMMM YYYY 21о21а (DDDD) до 23:59:59</v>
      </c>
      <c r="I24" s="155"/>
      <c r="M24" s="156"/>
      <c r="V24" s="149" t="s">
        <v>435</v>
      </c>
      <c r="Z24" s="149">
        <v>1</v>
      </c>
      <c r="AA24" s="149" t="s">
        <v>311</v>
      </c>
      <c r="AB24" s="149">
        <v>21</v>
      </c>
      <c r="AC24" s="149" t="str">
        <f>IF(AND('Классы соло'!M18&lt;&gt;"",'Классы соло'!$T$2&lt;&gt;""),AB24,"")</f>
        <v/>
      </c>
      <c r="AD24" s="149" t="str">
        <f>IF(AC24&lt;&gt;"",IF(OR('Классы соло'!$O18=1,'Классы соло'!$O18="1|2",'Классы соло'!$O18="2|1"),1,""),"")</f>
        <v/>
      </c>
      <c r="AE24" s="149" t="str">
        <f t="shared" si="0"/>
        <v/>
      </c>
      <c r="AF24" s="149" t="str">
        <f t="shared" si="2"/>
        <v/>
      </c>
      <c r="AG24" s="149" t="str">
        <f>IF(AC24&lt;&gt;"",IF(OR('Классы соло'!$O18=2,'Классы соло'!$O18="1|2",'Классы соло'!$O18="2|1"),2,""),"")</f>
        <v/>
      </c>
      <c r="AH24" s="149" t="str">
        <f t="shared" si="1"/>
        <v/>
      </c>
      <c r="AI24" s="149" t="str">
        <f t="shared" si="3"/>
        <v>ST LA</v>
      </c>
      <c r="AK24" s="148"/>
      <c r="AP24" s="149">
        <f t="shared" si="4"/>
        <v>20</v>
      </c>
      <c r="AQ24" s="149">
        <v>21</v>
      </c>
      <c r="AU24" s="149">
        <f>'Классы соло'!$O18</f>
        <v>2</v>
      </c>
    </row>
    <row r="25" spans="1:47" s="149" customFormat="1" x14ac:dyDescent="0.2">
      <c r="I25" s="155"/>
      <c r="M25" s="156"/>
      <c r="V25" s="149" t="s">
        <v>435</v>
      </c>
      <c r="Z25" s="149">
        <v>1</v>
      </c>
      <c r="AA25" s="149" t="s">
        <v>312</v>
      </c>
      <c r="AB25" s="149">
        <v>22</v>
      </c>
      <c r="AC25" s="149" t="str">
        <f>IF(AND('Классы соло'!Q18&lt;&gt;"",'Классы соло'!$T$2&lt;&gt;""),AB25,"")</f>
        <v/>
      </c>
      <c r="AD25" s="149" t="str">
        <f>IF(AC25&lt;&gt;"",IF(OR('Классы соло'!$S18=1,'Классы соло'!$S18="1|2",'Классы соло'!$S18="2|1"),1,""),"")</f>
        <v/>
      </c>
      <c r="AE25" s="149" t="str">
        <f t="shared" si="0"/>
        <v/>
      </c>
      <c r="AF25" s="149" t="str">
        <f t="shared" si="2"/>
        <v/>
      </c>
      <c r="AG25" s="149" t="str">
        <f>IF(AC25&lt;&gt;"",IF(OR('Классы соло'!$S18=2,'Классы соло'!$S18="1|2",'Классы соло'!$S18="2|1"),2,""),"")</f>
        <v/>
      </c>
      <c r="AH25" s="149" t="str">
        <f t="shared" si="1"/>
        <v/>
      </c>
      <c r="AI25" s="149" t="str">
        <f t="shared" si="3"/>
        <v>ST LA</v>
      </c>
      <c r="AK25" s="148"/>
      <c r="AP25" s="149">
        <f t="shared" si="4"/>
        <v>21</v>
      </c>
      <c r="AQ25" s="149">
        <v>22</v>
      </c>
      <c r="AU25" s="149">
        <f>'Классы соло'!$S18</f>
        <v>2</v>
      </c>
    </row>
    <row r="26" spans="1:47" s="149" customFormat="1" x14ac:dyDescent="0.2">
      <c r="A26" s="149" t="s">
        <v>536</v>
      </c>
      <c r="I26" s="155" t="s">
        <v>531</v>
      </c>
      <c r="J26" s="163">
        <f>MATCH(PROPER(TRIM('ЧЕМПИОНАТЫ РТС'!E26)),$I$49:$I$186,0)</f>
        <v>1</v>
      </c>
      <c r="K26" s="163" t="str">
        <f>CONCATENATE(INDEX($J$49:$J$186,J26),IF(J26&lt;&gt;1,", ",""),INDEX($K$49:$K$186,J26))</f>
        <v xml:space="preserve">  </v>
      </c>
      <c r="L26" s="163" t="str">
        <f>INDEX($K$49:$K$186,J26)</f>
        <v xml:space="preserve"> </v>
      </c>
      <c r="M26" s="156" t="str">
        <f>INDEX($J$49:$J$186,J26)</f>
        <v xml:space="preserve"> </v>
      </c>
      <c r="V26" s="149" t="s">
        <v>435</v>
      </c>
      <c r="Z26" s="149">
        <v>1</v>
      </c>
      <c r="AA26" s="149" t="s">
        <v>313</v>
      </c>
      <c r="AB26" s="149">
        <v>23</v>
      </c>
      <c r="AC26" s="149" t="str">
        <f>IF(AND('Классы соло'!E19&lt;&gt;"",'Классы соло'!$T$2&lt;&gt;""),AB26,"")</f>
        <v/>
      </c>
      <c r="AD26" s="149" t="str">
        <f>IF(AC26&lt;&gt;"",IF(OR('Классы соло'!$G19=1,'Классы соло'!$G19="1|2",'Классы соло'!$G19="2|1"),1,""),"")</f>
        <v/>
      </c>
      <c r="AE26" s="149" t="str">
        <f t="shared" si="0"/>
        <v/>
      </c>
      <c r="AF26" s="149" t="str">
        <f t="shared" si="2"/>
        <v/>
      </c>
      <c r="AG26" s="149" t="str">
        <f>IF(AC26&lt;&gt;"",IF(OR('Классы соло'!$G19=2,'Классы соло'!$G19="1|2",'Классы соло'!$G19="2|1"),2,""),"")</f>
        <v/>
      </c>
      <c r="AH26" s="149" t="str">
        <f t="shared" si="1"/>
        <v/>
      </c>
      <c r="AI26" s="149" t="str">
        <f t="shared" si="3"/>
        <v>ST LA</v>
      </c>
      <c r="AK26" s="148"/>
      <c r="AP26" s="149">
        <f t="shared" si="4"/>
        <v>22</v>
      </c>
      <c r="AQ26" s="149">
        <v>23</v>
      </c>
      <c r="AU26" s="149">
        <f>'Классы соло'!$G19</f>
        <v>2</v>
      </c>
    </row>
    <row r="27" spans="1:47" s="149" customFormat="1" x14ac:dyDescent="0.2">
      <c r="A27" s="149" t="s">
        <v>23</v>
      </c>
      <c r="B27" s="164">
        <f>'Общие данные'!C4</f>
        <v>44492</v>
      </c>
      <c r="I27" s="155"/>
      <c r="M27" s="156"/>
      <c r="V27" s="149" t="s">
        <v>435</v>
      </c>
      <c r="Z27" s="149">
        <v>1</v>
      </c>
      <c r="AA27" s="149" t="s">
        <v>314</v>
      </c>
      <c r="AB27" s="149">
        <v>24</v>
      </c>
      <c r="AC27" s="149" t="str">
        <f>IF(AND('Классы соло'!M19&lt;&gt;"",'Классы соло'!$T$2&lt;&gt;""),AB27,"")</f>
        <v/>
      </c>
      <c r="AD27" s="149" t="str">
        <f>IF(AC27&lt;&gt;"",IF(OR('Классы соло'!$O19=1,'Классы соло'!$O19="1|2",'Классы соло'!$O19="2|1"),1,""),"")</f>
        <v/>
      </c>
      <c r="AE27" s="149" t="str">
        <f t="shared" si="0"/>
        <v/>
      </c>
      <c r="AF27" s="149" t="str">
        <f t="shared" si="2"/>
        <v/>
      </c>
      <c r="AG27" s="149" t="str">
        <f>IF(AC27&lt;&gt;"",IF(OR('Классы соло'!$O19=2,'Классы соло'!$O19="1|2",'Классы соло'!$O19="2|1"),2,""),"")</f>
        <v/>
      </c>
      <c r="AH27" s="149" t="str">
        <f t="shared" si="1"/>
        <v/>
      </c>
      <c r="AI27" s="149" t="str">
        <f t="shared" si="3"/>
        <v>ST LA</v>
      </c>
      <c r="AK27" s="148"/>
      <c r="AP27" s="149">
        <f t="shared" si="4"/>
        <v>23</v>
      </c>
      <c r="AQ27" s="149">
        <v>24</v>
      </c>
      <c r="AU27" s="149">
        <f>'Классы соло'!$O19</f>
        <v>2</v>
      </c>
    </row>
    <row r="28" spans="1:47" s="149" customFormat="1" x14ac:dyDescent="0.2">
      <c r="A28" s="149" t="s">
        <v>537</v>
      </c>
      <c r="B28" s="164">
        <f>'Общие данные'!E4</f>
        <v>44493</v>
      </c>
      <c r="I28" s="155"/>
      <c r="M28" s="156"/>
      <c r="V28" s="149" t="s">
        <v>435</v>
      </c>
      <c r="Z28" s="149">
        <v>1</v>
      </c>
      <c r="AA28" s="149" t="s">
        <v>158</v>
      </c>
      <c r="AB28" s="149">
        <v>99</v>
      </c>
      <c r="AC28" s="149">
        <f>IF(AND('Классы пары'!E14&lt;&gt;"",'Классы пары'!$T$2&lt;&gt;""),AB28,"")</f>
        <v>99</v>
      </c>
      <c r="AD28" s="149" t="str">
        <f>IF(AC28&lt;&gt;"",IF(OR('Классы пары'!$G14=1,'Классы пары'!$G14="1|2",'Классы пары'!$G14="2|1"),1,""),"")</f>
        <v/>
      </c>
      <c r="AE28" s="149" t="str">
        <f t="shared" si="0"/>
        <v/>
      </c>
      <c r="AF28" s="149" t="str">
        <f t="shared" si="2"/>
        <v/>
      </c>
      <c r="AG28" s="149">
        <f>IF(AC28&lt;&gt;"",IF(OR('Классы пары'!$G14=2,'Классы пары'!$G14="1|2",'Классы пары'!$G14="2|1"),2,""),"")</f>
        <v>2</v>
      </c>
      <c r="AH28" s="149">
        <f t="shared" si="1"/>
        <v>10</v>
      </c>
      <c r="AI28" s="149" t="str">
        <f t="shared" si="3"/>
        <v>ST LA</v>
      </c>
      <c r="AK28" s="148"/>
      <c r="AP28" s="149">
        <v>98</v>
      </c>
      <c r="AQ28" s="149">
        <v>99</v>
      </c>
      <c r="AU28" s="149">
        <f>'Классы пары'!$G14</f>
        <v>2</v>
      </c>
    </row>
    <row r="29" spans="1:47" s="149" customFormat="1" x14ac:dyDescent="0.2">
      <c r="A29" s="149" t="s">
        <v>538</v>
      </c>
      <c r="B29" s="149" t="str">
        <f>IF('Общие данные'!E4&lt;&gt;"",IF(MONTH(B27)=MONTH(B28),CONCATENATE(TEXT(B27,"DD"),"-",TEXT(B28,"DD MMMM YYYY года")),CONCATENATE(TEXT(B27,"DD MMMM"),"-",TEXT(B28,"DD MMMM YYYY года"))),TEXT(B27,"DD MMMM YYYY года"))</f>
        <v>DD-DD MMMM YYYY 21о24а</v>
      </c>
      <c r="I29" s="160" t="s">
        <v>539</v>
      </c>
      <c r="J29" s="161">
        <f>MATCH(PROPER(TRIM('ЧЕМПИОНАТЫ РТС'!E29)),$I$49:$I$186,0)</f>
        <v>1</v>
      </c>
      <c r="K29" s="161" t="str">
        <f>CONCATENATE(INDEX($J$49:$J$186,J29),IF(J29&lt;&gt;1,", ",""),INDEX($K$49:$K$186,J29))</f>
        <v xml:space="preserve">  </v>
      </c>
      <c r="L29" s="161" t="str">
        <f>INDEX($K$49:$K$186,J29)</f>
        <v xml:space="preserve"> </v>
      </c>
      <c r="M29" s="162" t="str">
        <f>INDEX($J$49:$J$186,J29)</f>
        <v xml:space="preserve"> </v>
      </c>
      <c r="V29" s="149" t="s">
        <v>435</v>
      </c>
      <c r="Z29" s="149">
        <v>1</v>
      </c>
      <c r="AA29" s="149" t="s">
        <v>159</v>
      </c>
      <c r="AB29" s="149">
        <v>100</v>
      </c>
      <c r="AC29" s="149" t="str">
        <f>IF(AND('Классы пары'!I14&lt;&gt;"",'Классы пары'!$T$2&lt;&gt;""),AB29,"")</f>
        <v/>
      </c>
      <c r="AD29" s="149" t="str">
        <f>IF(AC29&lt;&gt;"",IF(OR('Классы пары'!$K14=1,'Классы пары'!$K14="1|2",'Классы пары'!$K14="2|1"),1,""),"")</f>
        <v/>
      </c>
      <c r="AE29" s="149" t="str">
        <f t="shared" si="0"/>
        <v/>
      </c>
      <c r="AF29" s="149" t="str">
        <f t="shared" si="2"/>
        <v/>
      </c>
      <c r="AG29" s="149" t="str">
        <f>IF(AC29&lt;&gt;"",IF(OR('Классы пары'!$K14=2,'Классы пары'!$K14="1|2",'Классы пары'!$K14="2|1"),2,""),"")</f>
        <v/>
      </c>
      <c r="AH29" s="149" t="str">
        <f t="shared" si="1"/>
        <v/>
      </c>
      <c r="AI29" s="149" t="str">
        <f t="shared" si="3"/>
        <v>ST LA</v>
      </c>
      <c r="AK29" s="148"/>
      <c r="AP29" s="149">
        <f t="shared" ref="AP29:AP49" si="5">AP28+1</f>
        <v>99</v>
      </c>
      <c r="AQ29" s="149">
        <v>100</v>
      </c>
      <c r="AU29" s="149">
        <f>'Классы пары'!$K14</f>
        <v>2</v>
      </c>
    </row>
    <row r="30" spans="1:47" s="149" customFormat="1" x14ac:dyDescent="0.2">
      <c r="I30" s="151" t="s">
        <v>521</v>
      </c>
      <c r="J30" s="152">
        <f>MATCH(PROPER(TRIM('ПРОФЕССИОНАЛЫ РТС'!E14)),$I$49:$I$186,0)</f>
        <v>1</v>
      </c>
      <c r="K30" s="152" t="str">
        <f>CONCATENATE(INDEX($J$49:$J$186,J30),IF(J30&lt;&gt;1,", ",""),INDEX($K$49:$K$186,J30))</f>
        <v xml:space="preserve">  </v>
      </c>
      <c r="L30" s="152" t="str">
        <f>INDEX($K$49:$K$186,J30)</f>
        <v xml:space="preserve"> </v>
      </c>
      <c r="M30" s="153" t="str">
        <f>INDEX($J$49:$J$186,J30)</f>
        <v xml:space="preserve"> </v>
      </c>
      <c r="V30" s="149" t="s">
        <v>435</v>
      </c>
      <c r="Z30" s="149">
        <v>1</v>
      </c>
      <c r="AA30" s="149" t="s">
        <v>160</v>
      </c>
      <c r="AB30" s="149">
        <v>101</v>
      </c>
      <c r="AC30" s="149" t="str">
        <f>IF(AND('Классы пары'!M14&lt;&gt;"",'Классы пары'!$T$2&lt;&gt;""),AB30,"")</f>
        <v/>
      </c>
      <c r="AD30" s="149" t="str">
        <f>IF(AC30&lt;&gt;"",IF(OR('Классы пары'!$O14=1,'Классы пары'!$O14="1|2",'Классы пары'!$O14="2|1"),1,""),"")</f>
        <v/>
      </c>
      <c r="AE30" s="149" t="str">
        <f t="shared" si="0"/>
        <v/>
      </c>
      <c r="AF30" s="149" t="str">
        <f t="shared" si="2"/>
        <v/>
      </c>
      <c r="AG30" s="149" t="str">
        <f>IF(AC30&lt;&gt;"",IF(OR('Классы пары'!$O14=2,'Классы пары'!$O14="1|2",'Классы пары'!$O14="2|1"),2,""),"")</f>
        <v/>
      </c>
      <c r="AH30" s="149" t="str">
        <f t="shared" si="1"/>
        <v/>
      </c>
      <c r="AI30" s="149" t="str">
        <f t="shared" si="3"/>
        <v>ST LA</v>
      </c>
      <c r="AK30" s="148"/>
      <c r="AP30" s="149">
        <f t="shared" si="5"/>
        <v>100</v>
      </c>
      <c r="AQ30" s="149">
        <v>101</v>
      </c>
      <c r="AU30" s="149">
        <f>'Классы пары'!$O14</f>
        <v>2</v>
      </c>
    </row>
    <row r="31" spans="1:47" s="149" customFormat="1" x14ac:dyDescent="0.2">
      <c r="I31" s="155"/>
      <c r="M31" s="156"/>
      <c r="V31" s="149" t="s">
        <v>435</v>
      </c>
      <c r="Z31" s="149">
        <v>1</v>
      </c>
      <c r="AA31" s="149" t="s">
        <v>161</v>
      </c>
      <c r="AB31" s="149">
        <v>102</v>
      </c>
      <c r="AC31" s="149" t="str">
        <f>IF(AND('Классы пары'!Q14&lt;&gt;"",'Классы пары'!$T$2&lt;&gt;""),AB31,"")</f>
        <v/>
      </c>
      <c r="AD31" s="149" t="str">
        <f>IF(AC31&lt;&gt;"",IF(OR('Классы пары'!$S14=1,'Классы пары'!$S14="1|2",'Классы пары'!$S14="2|1"),1,""),"")</f>
        <v/>
      </c>
      <c r="AE31" s="149" t="str">
        <f t="shared" si="0"/>
        <v/>
      </c>
      <c r="AF31" s="149" t="str">
        <f t="shared" si="2"/>
        <v/>
      </c>
      <c r="AG31" s="149" t="str">
        <f>IF(AC31&lt;&gt;"",IF(OR('Классы пары'!$S14=2,'Классы пары'!$S14="1|2",'Классы пары'!$S14="2|1"),2,""),"")</f>
        <v/>
      </c>
      <c r="AH31" s="149" t="str">
        <f t="shared" si="1"/>
        <v/>
      </c>
      <c r="AI31" s="149" t="str">
        <f t="shared" si="3"/>
        <v>ST LA</v>
      </c>
      <c r="AK31" s="148"/>
      <c r="AP31" s="149">
        <f t="shared" si="5"/>
        <v>101</v>
      </c>
      <c r="AQ31" s="149">
        <v>102</v>
      </c>
      <c r="AU31" s="149">
        <f>'Классы пары'!$S14</f>
        <v>2</v>
      </c>
    </row>
    <row r="32" spans="1:47" s="149" customFormat="1" x14ac:dyDescent="0.2">
      <c r="I32" s="155"/>
      <c r="M32" s="156"/>
      <c r="V32" s="149" t="s">
        <v>435</v>
      </c>
      <c r="Z32" s="149">
        <v>1</v>
      </c>
      <c r="AA32" s="149" t="s">
        <v>162</v>
      </c>
      <c r="AB32" s="149">
        <v>103</v>
      </c>
      <c r="AC32" s="149">
        <f>IF(AND('Классы пары'!E15&lt;&gt;"",'Классы пары'!$T$2&lt;&gt;""),AB32,"")</f>
        <v>103</v>
      </c>
      <c r="AD32" s="149" t="str">
        <f>IF(AC32&lt;&gt;"",IF(OR('Классы пары'!$G15=1,'Классы пары'!$G15="1|2",'Классы пары'!$G15="2|1"),1,""),"")</f>
        <v/>
      </c>
      <c r="AE32" s="149" t="str">
        <f t="shared" si="0"/>
        <v/>
      </c>
      <c r="AF32" s="149" t="str">
        <f t="shared" si="2"/>
        <v/>
      </c>
      <c r="AG32" s="149">
        <f>IF(AC32&lt;&gt;"",IF(OR('Классы пары'!$G15=2,'Классы пары'!$G15="1|2",'Классы пары'!$G15="2|1"),2,""),"")</f>
        <v>2</v>
      </c>
      <c r="AH32" s="149">
        <f t="shared" si="1"/>
        <v>11</v>
      </c>
      <c r="AI32" s="149" t="str">
        <f t="shared" si="3"/>
        <v>ST LA</v>
      </c>
      <c r="AK32" s="148"/>
      <c r="AP32" s="149">
        <f t="shared" si="5"/>
        <v>102</v>
      </c>
      <c r="AQ32" s="149">
        <v>103</v>
      </c>
      <c r="AU32" s="149">
        <f>'Классы пары'!$G15</f>
        <v>2</v>
      </c>
    </row>
    <row r="33" spans="9:47" s="149" customFormat="1" x14ac:dyDescent="0.2">
      <c r="I33" s="155" t="s">
        <v>531</v>
      </c>
      <c r="J33" s="163">
        <f>MATCH(PROPER(TRIM('ПРОФЕССИОНАЛЫ РТС'!E17)),$I$49:$I$186,0)</f>
        <v>1</v>
      </c>
      <c r="K33" s="163" t="str">
        <f>CONCATENATE(INDEX($J$49:$J$186,J33),IF(J33&lt;&gt;1,", ",""),INDEX($K$49:$K$186,J33))</f>
        <v xml:space="preserve">  </v>
      </c>
      <c r="L33" s="163" t="str">
        <f>INDEX($K$49:$K$186,J33)</f>
        <v xml:space="preserve"> </v>
      </c>
      <c r="M33" s="156" t="str">
        <f>INDEX($J$49:$J$186,J33)</f>
        <v xml:space="preserve"> </v>
      </c>
      <c r="V33" s="149" t="s">
        <v>435</v>
      </c>
      <c r="Z33" s="149">
        <v>1</v>
      </c>
      <c r="AA33" s="149" t="s">
        <v>163</v>
      </c>
      <c r="AB33" s="149">
        <v>104</v>
      </c>
      <c r="AC33" s="149" t="str">
        <f>IF(AND('Классы пары'!I15&lt;&gt;"",'Классы пары'!$T$2&lt;&gt;""),AB33,"")</f>
        <v/>
      </c>
      <c r="AD33" s="149" t="str">
        <f>IF(AC33&lt;&gt;"",IF(OR('Классы пары'!$K15=1,'Классы пары'!$K15="1|2",'Классы пары'!$K15="2|1"),1,""),"")</f>
        <v/>
      </c>
      <c r="AE33" s="149" t="str">
        <f t="shared" si="0"/>
        <v/>
      </c>
      <c r="AF33" s="149" t="str">
        <f t="shared" si="2"/>
        <v/>
      </c>
      <c r="AG33" s="149" t="str">
        <f>IF(AC33&lt;&gt;"",IF(OR('Классы пары'!$K15=2,'Классы пары'!$K15="1|2",'Классы пары'!$K15="2|1"),2,""),"")</f>
        <v/>
      </c>
      <c r="AH33" s="149" t="str">
        <f t="shared" si="1"/>
        <v/>
      </c>
      <c r="AI33" s="149" t="str">
        <f t="shared" si="3"/>
        <v>ST LA</v>
      </c>
      <c r="AK33" s="148"/>
      <c r="AP33" s="149">
        <f t="shared" si="5"/>
        <v>103</v>
      </c>
      <c r="AQ33" s="149">
        <v>104</v>
      </c>
      <c r="AU33" s="149">
        <f>'Классы пары'!$K15</f>
        <v>2</v>
      </c>
    </row>
    <row r="34" spans="9:47" s="149" customFormat="1" x14ac:dyDescent="0.2">
      <c r="I34" s="155"/>
      <c r="M34" s="156"/>
      <c r="V34" s="149" t="s">
        <v>435</v>
      </c>
      <c r="Z34" s="149">
        <v>1</v>
      </c>
      <c r="AA34" s="149" t="s">
        <v>164</v>
      </c>
      <c r="AB34" s="149">
        <v>105</v>
      </c>
      <c r="AC34" s="149" t="str">
        <f>IF(AND('Классы пары'!M15&lt;&gt;"",'Классы пары'!$T$2&lt;&gt;""),AB34,"")</f>
        <v/>
      </c>
      <c r="AD34" s="149" t="str">
        <f>IF(AC34&lt;&gt;"",IF(OR('Классы пары'!$O15=1,'Классы пары'!$O15="1|2",'Классы пары'!$O15="2|1"),1,""),"")</f>
        <v/>
      </c>
      <c r="AE34" s="149" t="str">
        <f t="shared" si="0"/>
        <v/>
      </c>
      <c r="AF34" s="149" t="str">
        <f t="shared" si="2"/>
        <v/>
      </c>
      <c r="AG34" s="149" t="str">
        <f>IF(AC34&lt;&gt;"",IF(OR('Классы пары'!$O15=2,'Классы пары'!$O15="1|2",'Классы пары'!$O15="2|1"),2,""),"")</f>
        <v/>
      </c>
      <c r="AH34" s="149" t="str">
        <f t="shared" si="1"/>
        <v/>
      </c>
      <c r="AI34" s="149" t="str">
        <f t="shared" si="3"/>
        <v>ST LA</v>
      </c>
      <c r="AK34" s="148"/>
      <c r="AP34" s="149">
        <f t="shared" si="5"/>
        <v>104</v>
      </c>
      <c r="AQ34" s="149">
        <v>105</v>
      </c>
      <c r="AU34" s="149">
        <f>'Классы пары'!$O15</f>
        <v>2</v>
      </c>
    </row>
    <row r="35" spans="9:47" s="149" customFormat="1" x14ac:dyDescent="0.2">
      <c r="I35" s="155"/>
      <c r="M35" s="156"/>
      <c r="V35" s="149" t="s">
        <v>435</v>
      </c>
      <c r="Z35" s="149">
        <v>1</v>
      </c>
      <c r="AA35" s="149" t="s">
        <v>165</v>
      </c>
      <c r="AB35" s="149">
        <v>106</v>
      </c>
      <c r="AC35" s="149" t="str">
        <f>IF(AND('Классы пары'!Q15&lt;&gt;"",'Классы пары'!$T$2&lt;&gt;""),AB35,"")</f>
        <v/>
      </c>
      <c r="AD35" s="149" t="str">
        <f>IF(AC35&lt;&gt;"",IF(OR('Классы пары'!$S15=1,'Классы пары'!$S15="1|2",'Классы пары'!$S15="2|1"),1,""),"")</f>
        <v/>
      </c>
      <c r="AE35" s="149" t="str">
        <f t="shared" si="0"/>
        <v/>
      </c>
      <c r="AF35" s="149" t="str">
        <f t="shared" si="2"/>
        <v/>
      </c>
      <c r="AG35" s="149" t="str">
        <f>IF(AC35&lt;&gt;"",IF(OR('Классы пары'!$S15=2,'Классы пары'!$S15="1|2",'Классы пары'!$S15="2|1"),2,""),"")</f>
        <v/>
      </c>
      <c r="AH35" s="149" t="str">
        <f t="shared" si="1"/>
        <v/>
      </c>
      <c r="AI35" s="149" t="str">
        <f t="shared" si="3"/>
        <v>ST LA</v>
      </c>
      <c r="AK35" s="148"/>
      <c r="AP35" s="149">
        <f t="shared" si="5"/>
        <v>105</v>
      </c>
      <c r="AQ35" s="149">
        <v>106</v>
      </c>
      <c r="AU35" s="149">
        <f>'Классы пары'!$S15</f>
        <v>2</v>
      </c>
    </row>
    <row r="36" spans="9:47" s="149" customFormat="1" x14ac:dyDescent="0.2">
      <c r="I36" s="160" t="s">
        <v>539</v>
      </c>
      <c r="J36" s="161">
        <f>MATCH(PROPER(TRIM('ПРОФЕССИОНАЛЫ РТС'!E20)),$I$49:$I$186,0)</f>
        <v>1</v>
      </c>
      <c r="K36" s="161" t="str">
        <f>CONCATENATE(INDEX($J$49:$J$186,J36),IF(J36&lt;&gt;1,", ",""),INDEX($K$49:$K$186,J36))</f>
        <v xml:space="preserve">  </v>
      </c>
      <c r="L36" s="161" t="str">
        <f>INDEX($K$49:$K$186,J36)</f>
        <v xml:space="preserve"> </v>
      </c>
      <c r="M36" s="162" t="str">
        <f>INDEX($J$49:$J$186,J36)</f>
        <v xml:space="preserve"> </v>
      </c>
      <c r="V36" s="149" t="s">
        <v>435</v>
      </c>
      <c r="Z36" s="149">
        <v>1</v>
      </c>
      <c r="AA36" s="149" t="s">
        <v>166</v>
      </c>
      <c r="AB36" s="149">
        <v>107</v>
      </c>
      <c r="AC36" s="149" t="str">
        <f>IF(AND('Классы пары'!E16&lt;&gt;"",'Классы пары'!$T$2&lt;&gt;""),AB36,"")</f>
        <v/>
      </c>
      <c r="AD36" s="149" t="str">
        <f>IF(AC36&lt;&gt;"",IF(OR('Классы пары'!$G16=1,'Классы пары'!$G16="1|2",'Классы пары'!$G16="2|1"),1,""),"")</f>
        <v/>
      </c>
      <c r="AE36" s="149" t="str">
        <f t="shared" si="0"/>
        <v/>
      </c>
      <c r="AF36" s="149" t="str">
        <f t="shared" si="2"/>
        <v/>
      </c>
      <c r="AG36" s="149" t="str">
        <f>IF(AC36&lt;&gt;"",IF(OR('Классы пары'!$G16=2,'Классы пары'!$G16="1|2",'Классы пары'!$G16="2|1"),2,""),"")</f>
        <v/>
      </c>
      <c r="AH36" s="149" t="str">
        <f t="shared" si="1"/>
        <v/>
      </c>
      <c r="AI36" s="149" t="str">
        <f t="shared" si="3"/>
        <v>ST LA</v>
      </c>
      <c r="AK36" s="148"/>
      <c r="AP36" s="149">
        <f t="shared" si="5"/>
        <v>106</v>
      </c>
      <c r="AQ36" s="149">
        <v>107</v>
      </c>
      <c r="AU36" s="149">
        <f>'Классы пары'!$G16</f>
        <v>2</v>
      </c>
    </row>
    <row r="37" spans="9:47" s="149" customFormat="1" x14ac:dyDescent="0.2">
      <c r="I37" s="151" t="s">
        <v>540</v>
      </c>
      <c r="J37" s="152">
        <f>MATCH(PROPER(TRIM('Общие данные'!E93)),$I$49:$I$186,0)</f>
        <v>1</v>
      </c>
      <c r="K37" s="152" t="str">
        <f>CONCATENATE(INDEX($J$49:$J$186,J37),IF(J37&lt;&gt;1,", ",""),INDEX($K$49:$K$186,J37))</f>
        <v xml:space="preserve">  </v>
      </c>
      <c r="L37" s="152" t="str">
        <f>INDEX($K$49:$K$186,J37)</f>
        <v xml:space="preserve"> </v>
      </c>
      <c r="M37" s="153" t="str">
        <f>INDEX($J$49:$J$186,J37)</f>
        <v xml:space="preserve"> </v>
      </c>
      <c r="V37" s="149" t="s">
        <v>435</v>
      </c>
      <c r="Z37" s="149">
        <v>1</v>
      </c>
      <c r="AA37" s="149" t="s">
        <v>167</v>
      </c>
      <c r="AB37" s="149">
        <v>108</v>
      </c>
      <c r="AC37" s="149">
        <f>IF(AND('Классы пары'!I16&lt;&gt;"",'Классы пары'!$T$2&lt;&gt;""),AB37,"")</f>
        <v>108</v>
      </c>
      <c r="AD37" s="149" t="str">
        <f>IF(AC37&lt;&gt;"",IF(OR('Классы пары'!$K16=1,'Классы пары'!$K16="1|2",'Классы пары'!$K16="2|1"),1,""),"")</f>
        <v/>
      </c>
      <c r="AE37" s="149" t="str">
        <f t="shared" si="0"/>
        <v/>
      </c>
      <c r="AF37" s="149" t="str">
        <f t="shared" si="2"/>
        <v/>
      </c>
      <c r="AG37" s="149">
        <f>IF(AC37&lt;&gt;"",IF(OR('Классы пары'!$K16=2,'Классы пары'!$K16="1|2",'Классы пары'!$K16="2|1"),2,""),"")</f>
        <v>2</v>
      </c>
      <c r="AH37" s="149">
        <f t="shared" si="1"/>
        <v>12</v>
      </c>
      <c r="AI37" s="149" t="str">
        <f t="shared" si="3"/>
        <v>ST LA</v>
      </c>
      <c r="AK37" s="148"/>
      <c r="AP37" s="149">
        <f t="shared" si="5"/>
        <v>107</v>
      </c>
      <c r="AQ37" s="149">
        <v>108</v>
      </c>
      <c r="AU37" s="149">
        <f>'Классы пары'!$K16</f>
        <v>2</v>
      </c>
    </row>
    <row r="38" spans="9:47" s="149" customFormat="1" x14ac:dyDescent="0.2">
      <c r="I38" s="155"/>
      <c r="J38" s="163"/>
      <c r="K38" s="163"/>
      <c r="L38" s="163"/>
      <c r="M38" s="156"/>
      <c r="V38" s="149" t="s">
        <v>435</v>
      </c>
      <c r="Z38" s="149">
        <v>1</v>
      </c>
      <c r="AA38" s="149" t="s">
        <v>168</v>
      </c>
      <c r="AB38" s="149">
        <v>109</v>
      </c>
      <c r="AC38" s="149" t="str">
        <f>IF(AND('Классы пары'!M16&lt;&gt;"",'Классы пары'!$T$2&lt;&gt;""),AB38,"")</f>
        <v/>
      </c>
      <c r="AD38" s="149" t="str">
        <f>IF(AC38&lt;&gt;"",IF(OR('Классы пары'!$O16=1,'Классы пары'!$O16="1|2",'Классы пары'!$O16="2|1"),1,""),"")</f>
        <v/>
      </c>
      <c r="AE38" s="149" t="str">
        <f t="shared" si="0"/>
        <v/>
      </c>
      <c r="AF38" s="149" t="str">
        <f t="shared" si="2"/>
        <v/>
      </c>
      <c r="AG38" s="149" t="str">
        <f>IF(AC38&lt;&gt;"",IF(OR('Классы пары'!$O16=2,'Классы пары'!$O16="1|2",'Классы пары'!$O16="2|1"),2,""),"")</f>
        <v/>
      </c>
      <c r="AH38" s="149" t="str">
        <f t="shared" si="1"/>
        <v/>
      </c>
      <c r="AI38" s="149" t="str">
        <f t="shared" si="3"/>
        <v>ST LA</v>
      </c>
      <c r="AK38" s="148"/>
      <c r="AP38" s="149">
        <f t="shared" si="5"/>
        <v>108</v>
      </c>
      <c r="AQ38" s="149">
        <v>109</v>
      </c>
      <c r="AU38" s="149">
        <f>'Классы пары'!$O16</f>
        <v>2</v>
      </c>
    </row>
    <row r="39" spans="9:47" s="149" customFormat="1" x14ac:dyDescent="0.2">
      <c r="I39" s="155"/>
      <c r="J39" s="163"/>
      <c r="K39" s="163"/>
      <c r="L39" s="163"/>
      <c r="M39" s="156"/>
      <c r="V39" s="149" t="s">
        <v>435</v>
      </c>
      <c r="Z39" s="149">
        <v>1</v>
      </c>
      <c r="AA39" s="149" t="s">
        <v>169</v>
      </c>
      <c r="AB39" s="149">
        <v>110</v>
      </c>
      <c r="AC39" s="149" t="str">
        <f>IF(AND('Классы пары'!Q16&lt;&gt;"",'Классы пары'!$T$2&lt;&gt;""),AB39,"")</f>
        <v/>
      </c>
      <c r="AD39" s="149" t="str">
        <f>IF(AC39&lt;&gt;"",IF(OR('Классы пары'!$S16=1,'Классы пары'!$S16="1|2",'Классы пары'!$S16="2|1"),1,""),"")</f>
        <v/>
      </c>
      <c r="AE39" s="149" t="str">
        <f t="shared" si="0"/>
        <v/>
      </c>
      <c r="AF39" s="149" t="str">
        <f t="shared" si="2"/>
        <v/>
      </c>
      <c r="AG39" s="149" t="str">
        <f>IF(AC39&lt;&gt;"",IF(OR('Классы пары'!$S16=2,'Классы пары'!$S16="1|2",'Классы пары'!$S16="2|1"),2,""),"")</f>
        <v/>
      </c>
      <c r="AH39" s="149" t="str">
        <f t="shared" si="1"/>
        <v/>
      </c>
      <c r="AI39" s="149" t="str">
        <f t="shared" si="3"/>
        <v>ST LA</v>
      </c>
      <c r="AK39" s="148"/>
      <c r="AP39" s="149">
        <f t="shared" si="5"/>
        <v>109</v>
      </c>
      <c r="AQ39" s="149">
        <v>110</v>
      </c>
      <c r="AU39" s="149">
        <f>'Классы пары'!$S16</f>
        <v>2</v>
      </c>
    </row>
    <row r="40" spans="9:47" s="149" customFormat="1" x14ac:dyDescent="0.2">
      <c r="I40" s="155" t="s">
        <v>541</v>
      </c>
      <c r="J40" s="163">
        <f>MATCH(PROPER(TRIM('Общие данные'!E96)),$I$49:$I$186,0)</f>
        <v>1</v>
      </c>
      <c r="K40" s="163" t="str">
        <f>CONCATENATE(INDEX($J$49:$J$186,J40),IF(J40&lt;&gt;1,", ",""),INDEX($K$49:$K$186,J40))</f>
        <v xml:space="preserve">  </v>
      </c>
      <c r="L40" s="163" t="str">
        <f>INDEX($K$49:$K$186,J40)</f>
        <v xml:space="preserve"> </v>
      </c>
      <c r="M40" s="156" t="str">
        <f>INDEX($J$49:$J$186,J40)</f>
        <v xml:space="preserve"> </v>
      </c>
      <c r="Z40" s="149">
        <v>1</v>
      </c>
      <c r="AA40" s="149" t="s">
        <v>170</v>
      </c>
      <c r="AB40" s="149">
        <v>111</v>
      </c>
      <c r="AC40" s="149" t="str">
        <f>IF(AND('Классы пары'!E17&lt;&gt;"",'Классы пары'!$T$2&lt;&gt;""),AB40,"")</f>
        <v/>
      </c>
      <c r="AD40" s="149" t="str">
        <f>IF(AC40&lt;&gt;"",IF(OR('Классы пары'!$G17=1,'Классы пары'!$G17="1|2",'Классы пары'!$G17="2|1"),1,""),"")</f>
        <v/>
      </c>
      <c r="AE40" s="149" t="str">
        <f t="shared" si="0"/>
        <v/>
      </c>
      <c r="AF40" s="149" t="str">
        <f t="shared" si="2"/>
        <v/>
      </c>
      <c r="AG40" s="149" t="str">
        <f>IF(AC40&lt;&gt;"",IF(OR('Классы пары'!$G17=2,'Классы пары'!$G17="1|2",'Классы пары'!$G17="2|1"),2,""),"")</f>
        <v/>
      </c>
      <c r="AH40" s="149" t="str">
        <f t="shared" si="1"/>
        <v/>
      </c>
      <c r="AI40" s="149" t="str">
        <f t="shared" si="3"/>
        <v>ST LA</v>
      </c>
      <c r="AK40" s="148"/>
      <c r="AP40" s="149">
        <f t="shared" si="5"/>
        <v>110</v>
      </c>
      <c r="AQ40" s="149">
        <v>111</v>
      </c>
      <c r="AU40" s="149">
        <f>'Классы пары'!$G17</f>
        <v>2</v>
      </c>
    </row>
    <row r="41" spans="9:47" s="149" customFormat="1" x14ac:dyDescent="0.2">
      <c r="I41" s="155"/>
      <c r="J41" s="163"/>
      <c r="K41" s="163"/>
      <c r="L41" s="163"/>
      <c r="M41" s="156"/>
      <c r="Z41" s="149">
        <v>1</v>
      </c>
      <c r="AA41" s="149" t="s">
        <v>171</v>
      </c>
      <c r="AB41" s="149">
        <v>112</v>
      </c>
      <c r="AC41" s="149" t="str">
        <f>IF(AND('Классы пары'!I17&lt;&gt;"",'Классы пары'!$T$2&lt;&gt;""),AB41,"")</f>
        <v/>
      </c>
      <c r="AD41" s="149" t="str">
        <f>IF(AC41&lt;&gt;"",IF(OR('Классы пары'!$K17=1,'Классы пары'!$K17="1|2",'Классы пары'!$K17="2|1"),1,""),"")</f>
        <v/>
      </c>
      <c r="AE41" s="149" t="str">
        <f t="shared" si="0"/>
        <v/>
      </c>
      <c r="AF41" s="149" t="str">
        <f t="shared" si="2"/>
        <v/>
      </c>
      <c r="AG41" s="149" t="str">
        <f>IF(AC41&lt;&gt;"",IF(OR('Классы пары'!$K17=2,'Классы пары'!$K17="1|2",'Классы пары'!$K17="2|1"),2,""),"")</f>
        <v/>
      </c>
      <c r="AH41" s="149" t="str">
        <f t="shared" si="1"/>
        <v/>
      </c>
      <c r="AI41" s="149" t="str">
        <f t="shared" si="3"/>
        <v>ST LA</v>
      </c>
      <c r="AK41" s="148"/>
      <c r="AP41" s="149">
        <f t="shared" si="5"/>
        <v>111</v>
      </c>
      <c r="AQ41" s="149">
        <v>112</v>
      </c>
      <c r="AU41" s="149">
        <f>'Классы пары'!$K17</f>
        <v>2</v>
      </c>
    </row>
    <row r="42" spans="9:47" s="149" customFormat="1" x14ac:dyDescent="0.2">
      <c r="I42" s="155"/>
      <c r="J42" s="163"/>
      <c r="K42" s="163"/>
      <c r="L42" s="163"/>
      <c r="M42" s="156"/>
      <c r="Z42" s="149">
        <v>1</v>
      </c>
      <c r="AA42" s="149" t="s">
        <v>172</v>
      </c>
      <c r="AB42" s="149">
        <v>113</v>
      </c>
      <c r="AC42" s="149" t="str">
        <f>IF(AND('Классы пары'!M17&lt;&gt;"",'Классы пары'!$T$2&lt;&gt;""),AB42,"")</f>
        <v/>
      </c>
      <c r="AD42" s="149" t="str">
        <f>IF(AC42&lt;&gt;"",IF(OR('Классы пары'!$O17=1,'Классы пары'!$O17="1|2",'Классы пары'!$O17="2|1"),1,""),"")</f>
        <v/>
      </c>
      <c r="AE42" s="149" t="str">
        <f t="shared" si="0"/>
        <v/>
      </c>
      <c r="AF42" s="149" t="str">
        <f t="shared" si="2"/>
        <v/>
      </c>
      <c r="AG42" s="149" t="str">
        <f>IF(AC42&lt;&gt;"",IF(OR('Классы пары'!$O17=2,'Классы пары'!$O17="1|2",'Классы пары'!$O17="2|1"),2,""),"")</f>
        <v/>
      </c>
      <c r="AH42" s="149" t="str">
        <f t="shared" si="1"/>
        <v/>
      </c>
      <c r="AI42" s="149" t="str">
        <f t="shared" si="3"/>
        <v>ST LA</v>
      </c>
      <c r="AK42" s="148"/>
      <c r="AP42" s="149">
        <f t="shared" si="5"/>
        <v>112</v>
      </c>
      <c r="AQ42" s="149">
        <v>113</v>
      </c>
      <c r="AU42" s="149">
        <f>'Классы пары'!$O17</f>
        <v>2</v>
      </c>
    </row>
    <row r="43" spans="9:47" s="149" customFormat="1" x14ac:dyDescent="0.2">
      <c r="I43" s="155" t="s">
        <v>541</v>
      </c>
      <c r="J43" s="163">
        <f>MATCH(PROPER(TRIM('Общие данные'!E99)),$I$49:$I$186,0)</f>
        <v>1</v>
      </c>
      <c r="K43" s="163" t="str">
        <f>CONCATENATE(INDEX($J$49:$J$186,J43),IF(J43&lt;&gt;1,", ",""),INDEX($K$49:$K$186,J43))</f>
        <v xml:space="preserve">  </v>
      </c>
      <c r="L43" s="163" t="str">
        <f>INDEX($K$49:$K$186,J43)</f>
        <v xml:space="preserve"> </v>
      </c>
      <c r="M43" s="156" t="str">
        <f>INDEX($J$49:$J$186,J43)</f>
        <v xml:space="preserve"> </v>
      </c>
      <c r="Z43" s="149">
        <v>1</v>
      </c>
      <c r="AA43" s="149" t="s">
        <v>173</v>
      </c>
      <c r="AB43" s="149">
        <v>114</v>
      </c>
      <c r="AC43" s="149" t="str">
        <f>IF(AND('Классы пары'!Q17&lt;&gt;"",'Классы пары'!$T$2&lt;&gt;""),AB43,"")</f>
        <v/>
      </c>
      <c r="AD43" s="149" t="str">
        <f>IF(AC43&lt;&gt;"",IF(OR('Классы пары'!$S17=1,'Классы пары'!$S17="1|2",'Классы пары'!$S17="2|1"),1,""),"")</f>
        <v/>
      </c>
      <c r="AE43" s="149" t="str">
        <f t="shared" si="0"/>
        <v/>
      </c>
      <c r="AF43" s="149" t="str">
        <f t="shared" si="2"/>
        <v/>
      </c>
      <c r="AG43" s="149" t="str">
        <f>IF(AC43&lt;&gt;"",IF(OR('Классы пары'!$S17=2,'Классы пары'!$S17="1|2",'Классы пары'!$S17="2|1"),2,""),"")</f>
        <v/>
      </c>
      <c r="AH43" s="149" t="str">
        <f t="shared" si="1"/>
        <v/>
      </c>
      <c r="AI43" s="149" t="str">
        <f t="shared" si="3"/>
        <v>ST LA</v>
      </c>
      <c r="AK43" s="148"/>
      <c r="AP43" s="149">
        <f t="shared" si="5"/>
        <v>113</v>
      </c>
      <c r="AQ43" s="149">
        <v>114</v>
      </c>
      <c r="AU43" s="149">
        <f>'Классы пары'!$S17</f>
        <v>2</v>
      </c>
    </row>
    <row r="44" spans="9:47" s="149" customFormat="1" x14ac:dyDescent="0.2">
      <c r="I44" s="155"/>
      <c r="J44" s="163"/>
      <c r="K44" s="163"/>
      <c r="L44" s="163"/>
      <c r="M44" s="156"/>
      <c r="Z44" s="149">
        <v>1</v>
      </c>
      <c r="AA44" s="149" t="s">
        <v>175</v>
      </c>
      <c r="AB44" s="149">
        <v>115</v>
      </c>
      <c r="AC44" s="149" t="str">
        <f>IF(AND('Классы пары'!E18&lt;&gt;"",'Классы пары'!$T$2&lt;&gt;""),AB44,"")</f>
        <v/>
      </c>
      <c r="AD44" s="149" t="str">
        <f>IF(AC44&lt;&gt;"",IF(OR('Классы пары'!$G18=1,'Классы пары'!$G18="1|2",'Классы пары'!$G18="2|1"),1,""),"")</f>
        <v/>
      </c>
      <c r="AE44" s="149" t="str">
        <f t="shared" si="0"/>
        <v/>
      </c>
      <c r="AF44" s="149" t="str">
        <f t="shared" si="2"/>
        <v/>
      </c>
      <c r="AG44" s="149" t="str">
        <f>IF(AC44&lt;&gt;"",IF(OR('Классы пары'!$G18=2,'Классы пары'!$G18="1|2",'Классы пары'!$G18="2|1"),2,""),"")</f>
        <v/>
      </c>
      <c r="AH44" s="149" t="str">
        <f t="shared" si="1"/>
        <v/>
      </c>
      <c r="AI44" s="149" t="str">
        <f t="shared" si="3"/>
        <v>ST LA</v>
      </c>
      <c r="AK44" s="148"/>
      <c r="AP44" s="149">
        <f t="shared" si="5"/>
        <v>114</v>
      </c>
      <c r="AQ44" s="149">
        <v>115</v>
      </c>
      <c r="AU44" s="149">
        <f>'Классы пары'!$G18</f>
        <v>2</v>
      </c>
    </row>
    <row r="45" spans="9:47" s="149" customFormat="1" x14ac:dyDescent="0.2">
      <c r="I45" s="155"/>
      <c r="J45" s="163"/>
      <c r="K45" s="163"/>
      <c r="L45" s="163"/>
      <c r="M45" s="156"/>
      <c r="Z45" s="149">
        <v>1</v>
      </c>
      <c r="AA45" s="149" t="s">
        <v>176</v>
      </c>
      <c r="AB45" s="149">
        <v>116</v>
      </c>
      <c r="AC45" s="149" t="str">
        <f>IF(AND('Классы пары'!I18&lt;&gt;"",'Классы пары'!$T$2&lt;&gt;""),AB45,"")</f>
        <v/>
      </c>
      <c r="AD45" s="149" t="str">
        <f>IF(AC45&lt;&gt;"",IF(OR('Классы пары'!$K18=1,'Классы пары'!$K18="1|2",'Классы пары'!$K18="2|1"),1,""),"")</f>
        <v/>
      </c>
      <c r="AE45" s="149" t="str">
        <f t="shared" si="0"/>
        <v/>
      </c>
      <c r="AF45" s="149" t="str">
        <f t="shared" si="2"/>
        <v/>
      </c>
      <c r="AG45" s="149" t="str">
        <f>IF(AC45&lt;&gt;"",IF(OR('Классы пары'!$K18=2,'Классы пары'!$K18="1|2",'Классы пары'!$K18="2|1"),2,""),"")</f>
        <v/>
      </c>
      <c r="AH45" s="149" t="str">
        <f t="shared" si="1"/>
        <v/>
      </c>
      <c r="AI45" s="149" t="str">
        <f t="shared" si="3"/>
        <v>ST LA</v>
      </c>
      <c r="AK45" s="148"/>
      <c r="AP45" s="149">
        <f t="shared" si="5"/>
        <v>115</v>
      </c>
      <c r="AQ45" s="149">
        <v>116</v>
      </c>
      <c r="AU45" s="149">
        <f>'Классы пары'!$K18</f>
        <v>2</v>
      </c>
    </row>
    <row r="46" spans="9:47" s="149" customFormat="1" x14ac:dyDescent="0.2">
      <c r="I46" s="160" t="s">
        <v>542</v>
      </c>
      <c r="J46" s="161">
        <f>MATCH(PROPER(TRIM('Общие данные'!E102)),$I$49:$I$186,0)</f>
        <v>1</v>
      </c>
      <c r="K46" s="161" t="str">
        <f>CONCATENATE(INDEX($J$49:$J$186,J46),IF(J46&lt;&gt;1,", ",""),INDEX($K$49:$K$186,J46))</f>
        <v xml:space="preserve">  </v>
      </c>
      <c r="L46" s="161" t="str">
        <f>INDEX($K$49:$K$186,J46)</f>
        <v xml:space="preserve"> </v>
      </c>
      <c r="M46" s="162" t="str">
        <f>INDEX($J$49:$J$186,J46)</f>
        <v xml:space="preserve"> </v>
      </c>
      <c r="Z46" s="149">
        <v>1</v>
      </c>
      <c r="AA46" s="149" t="s">
        <v>177</v>
      </c>
      <c r="AB46" s="149">
        <v>117</v>
      </c>
      <c r="AC46" s="149" t="str">
        <f>IF(AND('Классы пары'!M18&lt;&gt;"",'Классы пары'!$T$2&lt;&gt;""),AB46,"")</f>
        <v/>
      </c>
      <c r="AD46" s="149" t="str">
        <f>IF(AC46&lt;&gt;"",IF(OR('Классы пары'!$O18=1,'Классы пары'!$O18="1|2",'Классы пары'!$O18="2|1"),1,""),"")</f>
        <v/>
      </c>
      <c r="AE46" s="149" t="str">
        <f t="shared" si="0"/>
        <v/>
      </c>
      <c r="AF46" s="149" t="str">
        <f t="shared" si="2"/>
        <v/>
      </c>
      <c r="AG46" s="149" t="str">
        <f>IF(AC46&lt;&gt;"",IF(OR('Классы пары'!$O18=2,'Классы пары'!$O18="1|2",'Классы пары'!$O18="2|1"),2,""),"")</f>
        <v/>
      </c>
      <c r="AH46" s="149" t="str">
        <f t="shared" si="1"/>
        <v/>
      </c>
      <c r="AI46" s="149" t="str">
        <f t="shared" si="3"/>
        <v>ST LA</v>
      </c>
      <c r="AK46" s="148"/>
      <c r="AP46" s="149">
        <f t="shared" si="5"/>
        <v>116</v>
      </c>
      <c r="AQ46" s="149">
        <v>117</v>
      </c>
      <c r="AU46" s="149">
        <f>'Классы пары'!$O18</f>
        <v>2</v>
      </c>
    </row>
    <row r="47" spans="9:47" s="149" customFormat="1" x14ac:dyDescent="0.2">
      <c r="Z47" s="149">
        <v>1</v>
      </c>
      <c r="AA47" s="149" t="s">
        <v>178</v>
      </c>
      <c r="AB47" s="149">
        <v>118</v>
      </c>
      <c r="AC47" s="149" t="str">
        <f>IF(AND('Классы пары'!Q18&lt;&gt;"",'Классы пары'!$T$2&lt;&gt;""),AB47,"")</f>
        <v/>
      </c>
      <c r="AD47" s="149" t="str">
        <f>IF(AC47&lt;&gt;"",IF(OR('Классы пары'!$S18=1,'Классы пары'!$S18="1|2",'Классы пары'!$S18="2|1"),1,""),"")</f>
        <v/>
      </c>
      <c r="AE47" s="149" t="str">
        <f t="shared" si="0"/>
        <v/>
      </c>
      <c r="AF47" s="149" t="str">
        <f t="shared" si="2"/>
        <v/>
      </c>
      <c r="AG47" s="149" t="str">
        <f>IF(AC47&lt;&gt;"",IF(OR('Классы пары'!$S18=2,'Классы пары'!$S18="1|2",'Классы пары'!$S18="2|1"),2,""),"")</f>
        <v/>
      </c>
      <c r="AH47" s="149" t="str">
        <f t="shared" si="1"/>
        <v/>
      </c>
      <c r="AI47" s="149" t="str">
        <f t="shared" si="3"/>
        <v>ST LA</v>
      </c>
      <c r="AK47" s="148"/>
      <c r="AP47" s="149">
        <f t="shared" si="5"/>
        <v>117</v>
      </c>
      <c r="AQ47" s="149">
        <v>118</v>
      </c>
      <c r="AU47" s="149">
        <f>'Классы пары'!$S18</f>
        <v>2</v>
      </c>
    </row>
    <row r="48" spans="9:47" s="149" customFormat="1" x14ac:dyDescent="0.2">
      <c r="I48" s="154" t="s">
        <v>543</v>
      </c>
      <c r="J48" s="149" t="s">
        <v>449</v>
      </c>
      <c r="K48" s="149" t="s">
        <v>544</v>
      </c>
      <c r="Z48" s="149">
        <v>1</v>
      </c>
      <c r="AA48" s="149" t="s">
        <v>179</v>
      </c>
      <c r="AB48" s="149">
        <v>119</v>
      </c>
      <c r="AC48" s="149" t="str">
        <f>IF(AND('Классы пары'!E19&lt;&gt;"",'Классы пары'!$T$2&lt;&gt;""),AB48,"")</f>
        <v/>
      </c>
      <c r="AD48" s="149" t="str">
        <f>IF(AC48&lt;&gt;"",IF(OR('Классы пары'!$G19=1,'Классы пары'!$G19="1|2",'Классы пары'!$G19="2|1"),1,""),"")</f>
        <v/>
      </c>
      <c r="AE48" s="149" t="str">
        <f t="shared" si="0"/>
        <v/>
      </c>
      <c r="AF48" s="149" t="str">
        <f t="shared" si="2"/>
        <v/>
      </c>
      <c r="AG48" s="149" t="str">
        <f>IF(AC48&lt;&gt;"",IF(OR('Классы пары'!$G19=2,'Классы пары'!$G19="1|2",'Классы пары'!$G19="2|1"),2,""),"")</f>
        <v/>
      </c>
      <c r="AH48" s="149" t="str">
        <f t="shared" si="1"/>
        <v/>
      </c>
      <c r="AI48" s="149" t="str">
        <f t="shared" si="3"/>
        <v>ST LA</v>
      </c>
      <c r="AK48" s="148"/>
      <c r="AP48" s="149">
        <f t="shared" si="5"/>
        <v>118</v>
      </c>
      <c r="AQ48" s="149">
        <v>119</v>
      </c>
      <c r="AU48" s="149">
        <f>'Классы пары'!$G19</f>
        <v>2</v>
      </c>
    </row>
    <row r="49" spans="9:47" s="149" customFormat="1" x14ac:dyDescent="0.2">
      <c r="I49" s="149" t="s">
        <v>65</v>
      </c>
      <c r="J49" s="149" t="s">
        <v>435</v>
      </c>
      <c r="K49" s="149" t="s">
        <v>435</v>
      </c>
      <c r="Z49" s="149">
        <v>1</v>
      </c>
      <c r="AA49" s="149" t="s">
        <v>180</v>
      </c>
      <c r="AB49" s="149">
        <v>120</v>
      </c>
      <c r="AC49" s="149" t="str">
        <f>IF(AND('Классы пары'!M19&lt;&gt;"",'Классы пары'!$T$2&lt;&gt;""),AB49,"")</f>
        <v/>
      </c>
      <c r="AD49" s="149" t="str">
        <f>IF(AC49&lt;&gt;"",IF(OR('Классы пары'!$O19=1,'Классы пары'!$O19="1|2",'Классы пары'!$O19="2|1"),1,""),"")</f>
        <v/>
      </c>
      <c r="AE49" s="149" t="str">
        <f t="shared" si="0"/>
        <v/>
      </c>
      <c r="AF49" s="149" t="str">
        <f t="shared" si="2"/>
        <v/>
      </c>
      <c r="AG49" s="149" t="str">
        <f>IF(AC49&lt;&gt;"",IF(OR('Классы пары'!$O19=2,'Классы пары'!$O19="1|2",'Классы пары'!$O19="2|1"),2,""),"")</f>
        <v/>
      </c>
      <c r="AH49" s="149" t="str">
        <f t="shared" si="1"/>
        <v/>
      </c>
      <c r="AI49" s="149" t="str">
        <f t="shared" si="3"/>
        <v>ST LA</v>
      </c>
      <c r="AK49" s="148"/>
      <c r="AP49" s="149">
        <f t="shared" si="5"/>
        <v>119</v>
      </c>
      <c r="AQ49" s="149">
        <v>120</v>
      </c>
      <c r="AU49" s="149">
        <f>'Классы пары'!$O19</f>
        <v>2</v>
      </c>
    </row>
    <row r="50" spans="9:47" s="149" customFormat="1" x14ac:dyDescent="0.2">
      <c r="I50" s="149" t="s">
        <v>522</v>
      </c>
      <c r="J50" s="149" t="s">
        <v>545</v>
      </c>
      <c r="K50" s="149" t="s">
        <v>546</v>
      </c>
      <c r="L50" s="149" t="s">
        <v>435</v>
      </c>
      <c r="Z50" s="149">
        <v>1</v>
      </c>
      <c r="AA50" s="149" t="s">
        <v>315</v>
      </c>
      <c r="AB50" s="149">
        <v>25</v>
      </c>
      <c r="AC50" s="149">
        <f>IF(AND('Классы соло'!E24&lt;&gt;"",'Классы соло'!$T$2&lt;&gt;""),AB50,"")</f>
        <v>25</v>
      </c>
      <c r="AD50" s="149" t="str">
        <f>IF(AC50&lt;&gt;"",IF(OR('Классы соло'!$G24=1,'Классы соло'!$G24="1|2",'Классы соло'!$G24="2|1"),1,""),"")</f>
        <v/>
      </c>
      <c r="AE50" s="149" t="str">
        <f t="shared" si="0"/>
        <v/>
      </c>
      <c r="AF50" s="149" t="str">
        <f t="shared" si="2"/>
        <v/>
      </c>
      <c r="AG50" s="149">
        <f>IF(AC50&lt;&gt;"",IF(OR('Классы соло'!$G24=2,'Классы соло'!$G24="1|2",'Классы соло'!$G24="2|1"),2,""),"")</f>
        <v>2</v>
      </c>
      <c r="AH50" s="149">
        <f t="shared" si="1"/>
        <v>5</v>
      </c>
      <c r="AI50" s="149" t="str">
        <f t="shared" si="3"/>
        <v>ST LA</v>
      </c>
      <c r="AK50" s="148"/>
      <c r="AP50" s="149">
        <v>24</v>
      </c>
      <c r="AQ50" s="149">
        <v>25</v>
      </c>
      <c r="AU50" s="149">
        <f>'Классы соло'!$G24</f>
        <v>2</v>
      </c>
    </row>
    <row r="51" spans="9:47" s="149" customFormat="1" x14ac:dyDescent="0.2">
      <c r="I51" s="149" t="s">
        <v>487</v>
      </c>
      <c r="J51" s="149" t="s">
        <v>547</v>
      </c>
      <c r="K51" s="149" t="s">
        <v>548</v>
      </c>
      <c r="L51" s="149" t="s">
        <v>435</v>
      </c>
      <c r="Z51" s="149">
        <v>1</v>
      </c>
      <c r="AA51" s="149" t="s">
        <v>316</v>
      </c>
      <c r="AB51" s="149">
        <v>26</v>
      </c>
      <c r="AC51" s="149" t="str">
        <f>IF(AND('Классы соло'!I24&lt;&gt;"",'Классы соло'!$T$2&lt;&gt;""),AB51,"")</f>
        <v/>
      </c>
      <c r="AD51" s="149" t="str">
        <f>IF(AC51&lt;&gt;"",IF(OR('Классы соло'!$K24=1,'Классы соло'!$K24="1|2",'Классы соло'!$K24="2|1"),1,""),"")</f>
        <v/>
      </c>
      <c r="AE51" s="149" t="str">
        <f t="shared" si="0"/>
        <v/>
      </c>
      <c r="AF51" s="149" t="str">
        <f t="shared" si="2"/>
        <v/>
      </c>
      <c r="AG51" s="149" t="str">
        <f>IF(AC51&lt;&gt;"",IF(OR('Классы соло'!$K24=2,'Классы соло'!$K24="1|2",'Классы соло'!$K24="2|1"),2,""),"")</f>
        <v/>
      </c>
      <c r="AH51" s="149" t="str">
        <f t="shared" si="1"/>
        <v/>
      </c>
      <c r="AI51" s="149" t="str">
        <f t="shared" si="3"/>
        <v>ST LA</v>
      </c>
      <c r="AK51" s="148"/>
      <c r="AP51" s="149">
        <f t="shared" ref="AP51:AP71" si="6">AP50+1</f>
        <v>25</v>
      </c>
      <c r="AQ51" s="149">
        <v>26</v>
      </c>
      <c r="AU51" s="149">
        <f>'Классы соло'!$K24</f>
        <v>2</v>
      </c>
    </row>
    <row r="52" spans="9:47" s="149" customFormat="1" x14ac:dyDescent="0.2">
      <c r="I52" s="149" t="s">
        <v>549</v>
      </c>
      <c r="J52" s="149" t="s">
        <v>550</v>
      </c>
      <c r="K52" s="149" t="s">
        <v>551</v>
      </c>
      <c r="L52" s="149" t="s">
        <v>435</v>
      </c>
      <c r="Z52" s="149">
        <v>1</v>
      </c>
      <c r="AA52" s="149" t="s">
        <v>317</v>
      </c>
      <c r="AB52" s="149">
        <v>27</v>
      </c>
      <c r="AC52" s="149" t="str">
        <f>IF(AND('Классы соло'!M24&lt;&gt;"",'Классы соло'!$T$2&lt;&gt;""),AB52,"")</f>
        <v/>
      </c>
      <c r="AD52" s="149" t="str">
        <f>IF(AC52&lt;&gt;"",IF(OR('Классы соло'!$O24=1,'Классы соло'!$O24="1|2",'Классы соло'!$O24="2|1"),1,""),"")</f>
        <v/>
      </c>
      <c r="AE52" s="149" t="str">
        <f t="shared" si="0"/>
        <v/>
      </c>
      <c r="AF52" s="149" t="str">
        <f t="shared" si="2"/>
        <v/>
      </c>
      <c r="AG52" s="149" t="str">
        <f>IF(AC52&lt;&gt;"",IF(OR('Классы соло'!$O24=2,'Классы соло'!$O24="1|2",'Классы соло'!$O24="2|1"),2,""),"")</f>
        <v/>
      </c>
      <c r="AH52" s="149" t="str">
        <f t="shared" si="1"/>
        <v/>
      </c>
      <c r="AI52" s="149" t="str">
        <f t="shared" si="3"/>
        <v>ST LA</v>
      </c>
      <c r="AK52" s="148"/>
      <c r="AP52" s="149">
        <f t="shared" si="6"/>
        <v>26</v>
      </c>
      <c r="AQ52" s="149">
        <v>27</v>
      </c>
      <c r="AU52" s="149">
        <f>'Классы соло'!$O24</f>
        <v>2</v>
      </c>
    </row>
    <row r="53" spans="9:47" s="149" customFormat="1" x14ac:dyDescent="0.2">
      <c r="I53" s="149" t="s">
        <v>552</v>
      </c>
      <c r="J53" s="149" t="s">
        <v>553</v>
      </c>
      <c r="K53" s="149" t="s">
        <v>554</v>
      </c>
      <c r="L53" s="149" t="s">
        <v>435</v>
      </c>
      <c r="Z53" s="149">
        <v>1</v>
      </c>
      <c r="AA53" s="149" t="s">
        <v>318</v>
      </c>
      <c r="AB53" s="149">
        <v>28</v>
      </c>
      <c r="AC53" s="149" t="str">
        <f>IF(AND('Классы соло'!Q24&lt;&gt;"",'Классы соло'!$T$2&lt;&gt;""),AB53,"")</f>
        <v/>
      </c>
      <c r="AD53" s="149" t="str">
        <f>IF(AC53&lt;&gt;"",IF(OR('Классы соло'!$S24=1,'Классы соло'!$S24="1|2",'Классы соло'!$S24="2|1"),1,""),"")</f>
        <v/>
      </c>
      <c r="AE53" s="149" t="str">
        <f t="shared" si="0"/>
        <v/>
      </c>
      <c r="AF53" s="149" t="str">
        <f t="shared" si="2"/>
        <v/>
      </c>
      <c r="AG53" s="149" t="str">
        <f>IF(AC53&lt;&gt;"",IF(OR('Классы соло'!$S24=2,'Классы соло'!$S24="1|2",'Классы соло'!$S24="2|1"),2,""),"")</f>
        <v/>
      </c>
      <c r="AH53" s="149" t="str">
        <f t="shared" si="1"/>
        <v/>
      </c>
      <c r="AI53" s="149" t="str">
        <f t="shared" si="3"/>
        <v>ST LA</v>
      </c>
      <c r="AK53" s="148"/>
      <c r="AP53" s="149">
        <f t="shared" si="6"/>
        <v>27</v>
      </c>
      <c r="AQ53" s="149">
        <v>28</v>
      </c>
      <c r="AU53" s="149">
        <f>'Классы соло'!$S24</f>
        <v>2</v>
      </c>
    </row>
    <row r="54" spans="9:47" s="149" customFormat="1" x14ac:dyDescent="0.2">
      <c r="I54" s="149" t="s">
        <v>524</v>
      </c>
      <c r="J54" s="149" t="s">
        <v>555</v>
      </c>
      <c r="K54" s="149" t="s">
        <v>556</v>
      </c>
      <c r="L54" s="149" t="s">
        <v>435</v>
      </c>
      <c r="Z54" s="149">
        <v>1</v>
      </c>
      <c r="AA54" s="149" t="s">
        <v>319</v>
      </c>
      <c r="AB54" s="149">
        <v>29</v>
      </c>
      <c r="AC54" s="149">
        <f>IF(AND('Классы соло'!E25&lt;&gt;"",'Классы соло'!$T$2&lt;&gt;""),AB54,"")</f>
        <v>29</v>
      </c>
      <c r="AD54" s="149" t="str">
        <f>IF(AC54&lt;&gt;"",IF(OR('Классы соло'!$G25=1,'Классы соло'!$G25="1|2",'Классы соло'!$G25="2|1"),1,""),"")</f>
        <v/>
      </c>
      <c r="AE54" s="149" t="str">
        <f t="shared" si="0"/>
        <v/>
      </c>
      <c r="AF54" s="149" t="str">
        <f t="shared" si="2"/>
        <v/>
      </c>
      <c r="AG54" s="149">
        <f>IF(AC54&lt;&gt;"",IF(OR('Классы соло'!$G25=2,'Классы соло'!$G25="1|2",'Классы соло'!$G25="2|1"),2,""),"")</f>
        <v>2</v>
      </c>
      <c r="AH54" s="149">
        <f t="shared" si="1"/>
        <v>6</v>
      </c>
      <c r="AI54" s="149" t="str">
        <f t="shared" si="3"/>
        <v>ST LA</v>
      </c>
      <c r="AK54" s="148"/>
      <c r="AP54" s="149">
        <f t="shared" si="6"/>
        <v>28</v>
      </c>
      <c r="AQ54" s="149">
        <v>29</v>
      </c>
      <c r="AU54" s="149">
        <f>'Классы соло'!$G25</f>
        <v>2</v>
      </c>
    </row>
    <row r="55" spans="9:47" s="149" customFormat="1" x14ac:dyDescent="0.2">
      <c r="I55" s="149" t="s">
        <v>557</v>
      </c>
      <c r="J55" s="149" t="s">
        <v>558</v>
      </c>
      <c r="K55" s="149" t="s">
        <v>559</v>
      </c>
      <c r="L55" s="149" t="s">
        <v>435</v>
      </c>
      <c r="Z55" s="149">
        <v>1</v>
      </c>
      <c r="AA55" s="149" t="s">
        <v>320</v>
      </c>
      <c r="AB55" s="149">
        <v>30</v>
      </c>
      <c r="AC55" s="149" t="str">
        <f>IF(AND('Классы соло'!I25&lt;&gt;"",'Классы соло'!$T$2&lt;&gt;""),AB55,"")</f>
        <v/>
      </c>
      <c r="AD55" s="149" t="str">
        <f>IF(AC55&lt;&gt;"",IF(OR('Классы соло'!$K25=1,'Классы соло'!$K25="1|2",'Классы соло'!$K25="2|1"),1,""),"")</f>
        <v/>
      </c>
      <c r="AE55" s="149" t="str">
        <f t="shared" si="0"/>
        <v/>
      </c>
      <c r="AF55" s="149" t="str">
        <f t="shared" si="2"/>
        <v/>
      </c>
      <c r="AG55" s="149" t="str">
        <f>IF(AC55&lt;&gt;"",IF(OR('Классы соло'!$K25=2,'Классы соло'!$K25="1|2",'Классы соло'!$K25="2|1"),2,""),"")</f>
        <v/>
      </c>
      <c r="AH55" s="149" t="str">
        <f t="shared" si="1"/>
        <v/>
      </c>
      <c r="AI55" s="149" t="str">
        <f t="shared" si="3"/>
        <v>ST LA</v>
      </c>
      <c r="AK55" s="148"/>
      <c r="AP55" s="149">
        <f t="shared" si="6"/>
        <v>29</v>
      </c>
      <c r="AQ55" s="149">
        <v>30</v>
      </c>
      <c r="AU55" s="149">
        <f>'Классы соло'!$K25</f>
        <v>2</v>
      </c>
    </row>
    <row r="56" spans="9:47" s="149" customFormat="1" x14ac:dyDescent="0.2">
      <c r="I56" s="149" t="s">
        <v>560</v>
      </c>
      <c r="J56" s="149" t="s">
        <v>560</v>
      </c>
      <c r="L56" s="149" t="s">
        <v>435</v>
      </c>
      <c r="Z56" s="149">
        <v>1</v>
      </c>
      <c r="AA56" s="149" t="s">
        <v>321</v>
      </c>
      <c r="AB56" s="149">
        <v>31</v>
      </c>
      <c r="AC56" s="149" t="str">
        <f>IF(AND('Классы соло'!M25&lt;&gt;"",'Классы соло'!$T$2&lt;&gt;""),AB56,"")</f>
        <v/>
      </c>
      <c r="AD56" s="149" t="str">
        <f>IF(AC56&lt;&gt;"",IF(OR('Классы соло'!$O25=1,'Классы соло'!$O25="1|2",'Классы соло'!$O25="2|1"),1,""),"")</f>
        <v/>
      </c>
      <c r="AE56" s="149" t="str">
        <f t="shared" si="0"/>
        <v/>
      </c>
      <c r="AF56" s="149" t="str">
        <f t="shared" si="2"/>
        <v/>
      </c>
      <c r="AG56" s="149" t="str">
        <f>IF(AC56&lt;&gt;"",IF(OR('Классы соло'!$O25=2,'Классы соло'!$O25="1|2",'Классы соло'!$O25="2|1"),2,""),"")</f>
        <v/>
      </c>
      <c r="AH56" s="149" t="str">
        <f t="shared" si="1"/>
        <v/>
      </c>
      <c r="AI56" s="149" t="str">
        <f t="shared" si="3"/>
        <v>ST LA</v>
      </c>
      <c r="AK56" s="148"/>
      <c r="AP56" s="149">
        <f t="shared" si="6"/>
        <v>30</v>
      </c>
      <c r="AQ56" s="149">
        <v>31</v>
      </c>
      <c r="AU56" s="149">
        <f>'Классы соло'!$O25</f>
        <v>2</v>
      </c>
    </row>
    <row r="57" spans="9:47" s="149" customFormat="1" x14ac:dyDescent="0.2">
      <c r="I57" s="149" t="s">
        <v>468</v>
      </c>
      <c r="J57" s="149" t="s">
        <v>561</v>
      </c>
      <c r="K57" s="149" t="s">
        <v>562</v>
      </c>
      <c r="L57" s="149" t="s">
        <v>435</v>
      </c>
      <c r="Z57" s="149">
        <v>1</v>
      </c>
      <c r="AA57" s="149" t="s">
        <v>322</v>
      </c>
      <c r="AB57" s="149">
        <v>32</v>
      </c>
      <c r="AC57" s="149" t="str">
        <f>IF(AND('Классы соло'!Q25&lt;&gt;"",'Классы соло'!$T$2&lt;&gt;""),AB57,"")</f>
        <v/>
      </c>
      <c r="AD57" s="149" t="str">
        <f>IF(AC57&lt;&gt;"",IF(OR('Классы соло'!$S25=1,'Классы соло'!$S25="1|2",'Классы соло'!$S25="2|1"),1,""),"")</f>
        <v/>
      </c>
      <c r="AE57" s="149" t="str">
        <f t="shared" si="0"/>
        <v/>
      </c>
      <c r="AF57" s="149" t="str">
        <f t="shared" si="2"/>
        <v/>
      </c>
      <c r="AG57" s="149" t="str">
        <f>IF(AC57&lt;&gt;"",IF(OR('Классы соло'!$S25=2,'Классы соло'!$S25="1|2",'Классы соло'!$S25="2|1"),2,""),"")</f>
        <v/>
      </c>
      <c r="AH57" s="149" t="str">
        <f t="shared" si="1"/>
        <v/>
      </c>
      <c r="AI57" s="149" t="str">
        <f t="shared" si="3"/>
        <v>ST LA</v>
      </c>
      <c r="AK57" s="148"/>
      <c r="AP57" s="149">
        <f t="shared" si="6"/>
        <v>31</v>
      </c>
      <c r="AQ57" s="149">
        <v>32</v>
      </c>
      <c r="AU57" s="149">
        <f>'Классы соло'!$S25</f>
        <v>2</v>
      </c>
    </row>
    <row r="58" spans="9:47" s="149" customFormat="1" x14ac:dyDescent="0.2">
      <c r="I58" s="149" t="s">
        <v>563</v>
      </c>
      <c r="J58" s="149" t="s">
        <v>564</v>
      </c>
      <c r="K58" s="149" t="s">
        <v>562</v>
      </c>
      <c r="L58" s="149" t="s">
        <v>435</v>
      </c>
      <c r="Z58" s="149">
        <v>1</v>
      </c>
      <c r="AA58" s="149" t="s">
        <v>323</v>
      </c>
      <c r="AB58" s="149">
        <v>33</v>
      </c>
      <c r="AC58" s="149" t="str">
        <f>IF(AND('Классы соло'!E26&lt;&gt;"",'Классы соло'!$T$2&lt;&gt;""),AB58,"")</f>
        <v/>
      </c>
      <c r="AD58" s="149" t="str">
        <f>IF(AC58&lt;&gt;"",IF(OR('Классы соло'!$G26=1,'Классы соло'!$G26="1|2",'Классы соло'!$G26="2|1"),1,""),"")</f>
        <v/>
      </c>
      <c r="AE58" s="149" t="str">
        <f t="shared" si="0"/>
        <v/>
      </c>
      <c r="AF58" s="149" t="str">
        <f t="shared" si="2"/>
        <v/>
      </c>
      <c r="AG58" s="149" t="str">
        <f>IF(AC58&lt;&gt;"",IF(OR('Классы соло'!$G26=2,'Классы соло'!$G26="1|2",'Классы соло'!$G26="2|1"),2,""),"")</f>
        <v/>
      </c>
      <c r="AH58" s="149" t="str">
        <f t="shared" si="1"/>
        <v/>
      </c>
      <c r="AI58" s="149" t="str">
        <f t="shared" si="3"/>
        <v>ST LA</v>
      </c>
      <c r="AK58" s="148"/>
      <c r="AP58" s="149">
        <f t="shared" si="6"/>
        <v>32</v>
      </c>
      <c r="AQ58" s="149">
        <v>33</v>
      </c>
      <c r="AU58" s="149">
        <f>'Классы соло'!$G26</f>
        <v>2</v>
      </c>
    </row>
    <row r="59" spans="9:47" s="149" customFormat="1" x14ac:dyDescent="0.2">
      <c r="I59" s="149" t="s">
        <v>565</v>
      </c>
      <c r="J59" s="149" t="s">
        <v>566</v>
      </c>
      <c r="K59" s="149" t="s">
        <v>567</v>
      </c>
      <c r="L59" s="149" t="s">
        <v>435</v>
      </c>
      <c r="Z59" s="149">
        <v>1</v>
      </c>
      <c r="AA59" s="149" t="s">
        <v>324</v>
      </c>
      <c r="AB59" s="149">
        <v>34</v>
      </c>
      <c r="AC59" s="149">
        <f>IF(AND('Классы соло'!I26&lt;&gt;"",'Классы соло'!$T$2&lt;&gt;""),AB59,"")</f>
        <v>34</v>
      </c>
      <c r="AD59" s="149" t="str">
        <f>IF(AC59&lt;&gt;"",IF(OR('Классы соло'!$K26=1,'Классы соло'!$K26="1|2",'Классы соло'!$K26="2|1"),1,""),"")</f>
        <v/>
      </c>
      <c r="AE59" s="149" t="str">
        <f t="shared" si="0"/>
        <v/>
      </c>
      <c r="AF59" s="149" t="str">
        <f t="shared" si="2"/>
        <v/>
      </c>
      <c r="AG59" s="149">
        <f>IF(AC59&lt;&gt;"",IF(OR('Классы соло'!$K26=2,'Классы соло'!$K26="1|2",'Классы соло'!$K26="2|1"),2,""),"")</f>
        <v>2</v>
      </c>
      <c r="AH59" s="149">
        <f t="shared" si="1"/>
        <v>7</v>
      </c>
      <c r="AI59" s="149" t="str">
        <f t="shared" si="3"/>
        <v>ST LA</v>
      </c>
      <c r="AK59" s="148"/>
      <c r="AP59" s="149">
        <f t="shared" si="6"/>
        <v>33</v>
      </c>
      <c r="AQ59" s="149">
        <v>34</v>
      </c>
      <c r="AU59" s="149">
        <f>'Классы соло'!$K26</f>
        <v>2</v>
      </c>
    </row>
    <row r="60" spans="9:47" s="149" customFormat="1" x14ac:dyDescent="0.2">
      <c r="I60" s="149" t="s">
        <v>568</v>
      </c>
      <c r="J60" s="149" t="s">
        <v>569</v>
      </c>
      <c r="K60" s="149" t="s">
        <v>570</v>
      </c>
      <c r="L60" s="149" t="s">
        <v>435</v>
      </c>
      <c r="Z60" s="149">
        <v>1</v>
      </c>
      <c r="AA60" s="149" t="s">
        <v>325</v>
      </c>
      <c r="AB60" s="149">
        <v>35</v>
      </c>
      <c r="AC60" s="149" t="str">
        <f>IF(AND('Классы соло'!M26&lt;&gt;"",'Классы соло'!$T$2&lt;&gt;""),AB60,"")</f>
        <v/>
      </c>
      <c r="AD60" s="149" t="str">
        <f>IF(AC60&lt;&gt;"",IF(OR('Классы соло'!$O26=1,'Классы соло'!$O26="1|2",'Классы соло'!$O26="2|1"),1,""),"")</f>
        <v/>
      </c>
      <c r="AE60" s="149" t="str">
        <f t="shared" si="0"/>
        <v/>
      </c>
      <c r="AF60" s="149" t="str">
        <f t="shared" si="2"/>
        <v/>
      </c>
      <c r="AG60" s="149" t="str">
        <f>IF(AC60&lt;&gt;"",IF(OR('Классы соло'!$O26=2,'Классы соло'!$O26="1|2",'Классы соло'!$O26="2|1"),2,""),"")</f>
        <v/>
      </c>
      <c r="AH60" s="149" t="str">
        <f t="shared" si="1"/>
        <v/>
      </c>
      <c r="AI60" s="149" t="str">
        <f t="shared" si="3"/>
        <v>ST LA</v>
      </c>
      <c r="AK60" s="148"/>
      <c r="AP60" s="149">
        <f t="shared" si="6"/>
        <v>34</v>
      </c>
      <c r="AQ60" s="149">
        <v>35</v>
      </c>
      <c r="AU60" s="149">
        <f>'Классы соло'!$O26</f>
        <v>2</v>
      </c>
    </row>
    <row r="61" spans="9:47" s="149" customFormat="1" x14ac:dyDescent="0.2">
      <c r="I61" s="149" t="s">
        <v>571</v>
      </c>
      <c r="J61" s="149" t="s">
        <v>571</v>
      </c>
      <c r="K61" s="149" t="s">
        <v>572</v>
      </c>
      <c r="L61" s="149" t="s">
        <v>435</v>
      </c>
      <c r="Z61" s="149">
        <v>1</v>
      </c>
      <c r="AA61" s="149" t="s">
        <v>326</v>
      </c>
      <c r="AB61" s="149">
        <v>36</v>
      </c>
      <c r="AC61" s="149" t="str">
        <f>IF(AND('Классы соло'!Q26&lt;&gt;"",'Классы соло'!$T$2&lt;&gt;""),AB61,"")</f>
        <v/>
      </c>
      <c r="AD61" s="149" t="str">
        <f>IF(AC61&lt;&gt;"",IF(OR('Классы соло'!$S26=1,'Классы соло'!$S26="1|2",'Классы соло'!$S26="2|1"),1,""),"")</f>
        <v/>
      </c>
      <c r="AE61" s="149" t="str">
        <f t="shared" si="0"/>
        <v/>
      </c>
      <c r="AF61" s="149" t="str">
        <f t="shared" si="2"/>
        <v/>
      </c>
      <c r="AG61" s="149" t="str">
        <f>IF(AC61&lt;&gt;"",IF(OR('Классы соло'!$S26=2,'Классы соло'!$S26="1|2",'Классы соло'!$S26="2|1"),2,""),"")</f>
        <v/>
      </c>
      <c r="AH61" s="149" t="str">
        <f t="shared" si="1"/>
        <v/>
      </c>
      <c r="AI61" s="149" t="str">
        <f t="shared" si="3"/>
        <v>ST LA</v>
      </c>
      <c r="AK61" s="148"/>
      <c r="AP61" s="149">
        <f t="shared" si="6"/>
        <v>35</v>
      </c>
      <c r="AQ61" s="149">
        <v>36</v>
      </c>
      <c r="AU61" s="149">
        <f>'Классы соло'!$S26</f>
        <v>2</v>
      </c>
    </row>
    <row r="62" spans="9:47" s="149" customFormat="1" x14ac:dyDescent="0.2">
      <c r="I62" s="149" t="s">
        <v>573</v>
      </c>
      <c r="J62" s="149" t="s">
        <v>574</v>
      </c>
      <c r="K62" s="149" t="s">
        <v>575</v>
      </c>
      <c r="L62" s="149" t="s">
        <v>435</v>
      </c>
      <c r="Z62" s="149">
        <v>1</v>
      </c>
      <c r="AA62" s="149" t="s">
        <v>327</v>
      </c>
      <c r="AB62" s="149">
        <v>37</v>
      </c>
      <c r="AC62" s="149" t="str">
        <f>IF(AND('Классы соло'!E27&lt;&gt;"",'Классы соло'!$T$2&lt;&gt;""),AB62,"")</f>
        <v/>
      </c>
      <c r="AD62" s="149" t="str">
        <f>IF(AC62&lt;&gt;"",IF(OR('Классы соло'!$G27=1,'Классы соло'!$G27="1|2",'Классы соло'!$G27="2|1"),1,""),"")</f>
        <v/>
      </c>
      <c r="AE62" s="149" t="str">
        <f t="shared" si="0"/>
        <v/>
      </c>
      <c r="AF62" s="149" t="str">
        <f t="shared" si="2"/>
        <v/>
      </c>
      <c r="AG62" s="149" t="str">
        <f>IF(AC62&lt;&gt;"",IF(OR('Классы соло'!$G27=2,'Классы соло'!$G27="1|2",'Классы соло'!$G27="2|1"),2,""),"")</f>
        <v/>
      </c>
      <c r="AH62" s="149" t="str">
        <f t="shared" si="1"/>
        <v/>
      </c>
      <c r="AI62" s="149" t="str">
        <f t="shared" si="3"/>
        <v>ST LA</v>
      </c>
      <c r="AK62" s="148"/>
      <c r="AP62" s="149">
        <f t="shared" si="6"/>
        <v>36</v>
      </c>
      <c r="AQ62" s="149">
        <v>37</v>
      </c>
      <c r="AU62" s="149">
        <f>'Классы соло'!$G27</f>
        <v>2</v>
      </c>
    </row>
    <row r="63" spans="9:47" s="149" customFormat="1" x14ac:dyDescent="0.2">
      <c r="I63" s="149" t="s">
        <v>576</v>
      </c>
      <c r="J63" s="149" t="s">
        <v>576</v>
      </c>
      <c r="K63" s="149" t="s">
        <v>577</v>
      </c>
      <c r="L63" s="149" t="s">
        <v>435</v>
      </c>
      <c r="Z63" s="149">
        <v>1</v>
      </c>
      <c r="AA63" s="149" t="s">
        <v>328</v>
      </c>
      <c r="AB63" s="149">
        <v>38</v>
      </c>
      <c r="AC63" s="149" t="str">
        <f>IF(AND('Классы соло'!I27&lt;&gt;"",'Классы соло'!$T$2&lt;&gt;""),AB63,"")</f>
        <v/>
      </c>
      <c r="AD63" s="149" t="str">
        <f>IF(AC63&lt;&gt;"",IF(OR('Классы соло'!$K27=1,'Классы соло'!$K27="1|2",'Классы соло'!$K27="2|1"),1,""),"")</f>
        <v/>
      </c>
      <c r="AE63" s="149" t="str">
        <f t="shared" si="0"/>
        <v/>
      </c>
      <c r="AF63" s="149" t="str">
        <f t="shared" si="2"/>
        <v/>
      </c>
      <c r="AG63" s="149" t="str">
        <f>IF(AC63&lt;&gt;"",IF(OR('Классы соло'!$K27=2,'Классы соло'!$K27="1|2",'Классы соло'!$K27="2|1"),2,""),"")</f>
        <v/>
      </c>
      <c r="AH63" s="149" t="str">
        <f t="shared" si="1"/>
        <v/>
      </c>
      <c r="AI63" s="149" t="str">
        <f t="shared" si="3"/>
        <v>ST LA</v>
      </c>
      <c r="AK63" s="148"/>
      <c r="AP63" s="149">
        <f t="shared" si="6"/>
        <v>37</v>
      </c>
      <c r="AQ63" s="149">
        <v>38</v>
      </c>
      <c r="AU63" s="149">
        <f>'Классы соло'!$K27</f>
        <v>2</v>
      </c>
    </row>
    <row r="64" spans="9:47" s="149" customFormat="1" x14ac:dyDescent="0.2">
      <c r="I64" s="149" t="s">
        <v>578</v>
      </c>
      <c r="J64" s="149" t="s">
        <v>579</v>
      </c>
      <c r="K64" s="149" t="s">
        <v>580</v>
      </c>
      <c r="L64" s="149" t="s">
        <v>435</v>
      </c>
      <c r="Z64" s="149">
        <v>1</v>
      </c>
      <c r="AA64" s="149" t="s">
        <v>329</v>
      </c>
      <c r="AB64" s="149">
        <v>39</v>
      </c>
      <c r="AC64" s="149" t="str">
        <f>IF(AND('Классы соло'!M27&lt;&gt;"",'Классы соло'!$T$2&lt;&gt;""),AB64,"")</f>
        <v/>
      </c>
      <c r="AD64" s="149" t="str">
        <f>IF(AC64&lt;&gt;"",IF(OR('Классы соло'!$O27=1,'Классы соло'!$O27="1|2",'Классы соло'!$O27="2|1"),1,""),"")</f>
        <v/>
      </c>
      <c r="AE64" s="149" t="str">
        <f t="shared" si="0"/>
        <v/>
      </c>
      <c r="AF64" s="149" t="str">
        <f t="shared" si="2"/>
        <v/>
      </c>
      <c r="AG64" s="149" t="str">
        <f>IF(AC64&lt;&gt;"",IF(OR('Классы соло'!$O27=2,'Классы соло'!$O27="1|2",'Классы соло'!$O27="2|1"),2,""),"")</f>
        <v/>
      </c>
      <c r="AH64" s="149" t="str">
        <f t="shared" si="1"/>
        <v/>
      </c>
      <c r="AI64" s="149" t="str">
        <f t="shared" si="3"/>
        <v>ST LA</v>
      </c>
      <c r="AK64" s="148"/>
      <c r="AP64" s="149">
        <f t="shared" si="6"/>
        <v>38</v>
      </c>
      <c r="AQ64" s="149">
        <v>39</v>
      </c>
      <c r="AU64" s="149">
        <f>'Классы соло'!$O27</f>
        <v>2</v>
      </c>
    </row>
    <row r="65" spans="9:47" s="149" customFormat="1" x14ac:dyDescent="0.2">
      <c r="I65" s="149" t="s">
        <v>581</v>
      </c>
      <c r="J65" s="149" t="s">
        <v>582</v>
      </c>
      <c r="K65" s="149" t="s">
        <v>583</v>
      </c>
      <c r="L65" s="149" t="s">
        <v>435</v>
      </c>
      <c r="Z65" s="149">
        <v>1</v>
      </c>
      <c r="AA65" s="149" t="s">
        <v>330</v>
      </c>
      <c r="AB65" s="149">
        <v>40</v>
      </c>
      <c r="AC65" s="149" t="str">
        <f>IF(AND('Классы соло'!Q27&lt;&gt;"",'Классы соло'!$T$2&lt;&gt;""),AB65,"")</f>
        <v/>
      </c>
      <c r="AD65" s="149" t="str">
        <f>IF(AC65&lt;&gt;"",IF(OR('Классы соло'!$S27=1,'Классы соло'!$S27="1|2",'Классы соло'!$S27="2|1"),1,""),"")</f>
        <v/>
      </c>
      <c r="AE65" s="149" t="str">
        <f t="shared" si="0"/>
        <v/>
      </c>
      <c r="AF65" s="149" t="str">
        <f t="shared" si="2"/>
        <v/>
      </c>
      <c r="AG65" s="149" t="str">
        <f>IF(AC65&lt;&gt;"",IF(OR('Классы соло'!$S27=2,'Классы соло'!$S27="1|2",'Классы соло'!$S27="2|1"),2,""),"")</f>
        <v/>
      </c>
      <c r="AH65" s="149" t="str">
        <f t="shared" si="1"/>
        <v/>
      </c>
      <c r="AI65" s="149" t="str">
        <f t="shared" si="3"/>
        <v>ST LA</v>
      </c>
      <c r="AK65" s="148"/>
      <c r="AP65" s="149">
        <f t="shared" si="6"/>
        <v>39</v>
      </c>
      <c r="AQ65" s="149">
        <v>40</v>
      </c>
      <c r="AU65" s="149">
        <f>'Классы соло'!$S27</f>
        <v>2</v>
      </c>
    </row>
    <row r="66" spans="9:47" s="149" customFormat="1" x14ac:dyDescent="0.2">
      <c r="I66" s="149" t="s">
        <v>456</v>
      </c>
      <c r="J66" s="149" t="s">
        <v>584</v>
      </c>
      <c r="K66" s="149" t="s">
        <v>585</v>
      </c>
      <c r="L66" s="149" t="s">
        <v>435</v>
      </c>
      <c r="Z66" s="149">
        <v>1</v>
      </c>
      <c r="AA66" s="149" t="s">
        <v>331</v>
      </c>
      <c r="AB66" s="149">
        <v>41</v>
      </c>
      <c r="AC66" s="149" t="str">
        <f>IF(AND('Классы соло'!E28&lt;&gt;"",'Классы соло'!$T$2&lt;&gt;""),AB66,"")</f>
        <v/>
      </c>
      <c r="AD66" s="149" t="str">
        <f>IF(AC66&lt;&gt;"",IF(OR('Классы соло'!$G28=1,'Классы соло'!$G28="1|2",'Классы соло'!$G28="2|1"),1,""),"")</f>
        <v/>
      </c>
      <c r="AE66" s="149" t="str">
        <f t="shared" si="0"/>
        <v/>
      </c>
      <c r="AF66" s="149" t="str">
        <f t="shared" si="2"/>
        <v/>
      </c>
      <c r="AG66" s="149" t="str">
        <f>IF(AC66&lt;&gt;"",IF(OR('Классы соло'!$G28=2,'Классы соло'!$G28="1|2",'Классы соло'!$G28="2|1"),2,""),"")</f>
        <v/>
      </c>
      <c r="AH66" s="149" t="str">
        <f t="shared" si="1"/>
        <v/>
      </c>
      <c r="AI66" s="149" t="str">
        <f t="shared" si="3"/>
        <v>ST LA</v>
      </c>
      <c r="AK66" s="148"/>
      <c r="AP66" s="149">
        <f t="shared" si="6"/>
        <v>40</v>
      </c>
      <c r="AQ66" s="149">
        <v>41</v>
      </c>
      <c r="AU66" s="149">
        <f>'Классы соло'!$G28</f>
        <v>2</v>
      </c>
    </row>
    <row r="67" spans="9:47" s="149" customFormat="1" x14ac:dyDescent="0.2">
      <c r="I67" s="149" t="s">
        <v>586</v>
      </c>
      <c r="J67" s="149" t="s">
        <v>587</v>
      </c>
      <c r="K67" s="149" t="s">
        <v>588</v>
      </c>
      <c r="L67" s="149" t="s">
        <v>435</v>
      </c>
      <c r="Z67" s="149">
        <v>1</v>
      </c>
      <c r="AA67" s="149" t="s">
        <v>332</v>
      </c>
      <c r="AB67" s="149">
        <v>42</v>
      </c>
      <c r="AC67" s="149" t="str">
        <f>IF(AND('Классы соло'!I28&lt;&gt;"",'Классы соло'!$T$2&lt;&gt;""),AB67,"")</f>
        <v/>
      </c>
      <c r="AD67" s="149" t="str">
        <f>IF(AC67&lt;&gt;"",IF(OR('Классы соло'!$K28=1,'Классы соло'!$K28="1|2",'Классы соло'!$K28="2|1"),1,""),"")</f>
        <v/>
      </c>
      <c r="AE67" s="149" t="str">
        <f t="shared" ref="AE67:AE130" si="7">IF(AD67=1,SUMPRODUCT(-(AC$3:AC$303&lt;=AC67),-(AD$3:AD$303=1)),"")</f>
        <v/>
      </c>
      <c r="AF67" s="149" t="str">
        <f t="shared" si="2"/>
        <v/>
      </c>
      <c r="AG67" s="149" t="str">
        <f>IF(AC67&lt;&gt;"",IF(OR('Классы соло'!$K28=2,'Классы соло'!$K28="1|2",'Классы соло'!$K28="2|1"),2,""),"")</f>
        <v/>
      </c>
      <c r="AH67" s="149" t="str">
        <f t="shared" ref="AH67:AH130" si="8">IF(AG67=2,SUMPRODUCT(-(AC$3:AC$303&lt;=AC67),-(AG$3:AG$303=2)),"")</f>
        <v/>
      </c>
      <c r="AI67" s="149" t="str">
        <f t="shared" si="3"/>
        <v>ST LA</v>
      </c>
      <c r="AK67" s="148"/>
      <c r="AP67" s="149">
        <f t="shared" si="6"/>
        <v>41</v>
      </c>
      <c r="AQ67" s="149">
        <v>42</v>
      </c>
      <c r="AU67" s="149">
        <f>'Классы соло'!$K28</f>
        <v>2</v>
      </c>
    </row>
    <row r="68" spans="9:47" s="149" customFormat="1" x14ac:dyDescent="0.2">
      <c r="I68" s="149" t="s">
        <v>64</v>
      </c>
      <c r="J68" s="149" t="s">
        <v>589</v>
      </c>
      <c r="K68" s="149" t="s">
        <v>590</v>
      </c>
      <c r="L68" s="149" t="s">
        <v>435</v>
      </c>
      <c r="Z68" s="149">
        <v>1</v>
      </c>
      <c r="AA68" s="149" t="s">
        <v>333</v>
      </c>
      <c r="AB68" s="149">
        <v>43</v>
      </c>
      <c r="AC68" s="149" t="str">
        <f>IF(AND('Классы соло'!M28&lt;&gt;"",'Классы соло'!$T$2&lt;&gt;""),AB68,"")</f>
        <v/>
      </c>
      <c r="AD68" s="149" t="str">
        <f>IF(AC68&lt;&gt;"",IF(OR('Классы соло'!$O28=1,'Классы соло'!$O28="1|2",'Классы соло'!$O28="2|1"),1,""),"")</f>
        <v/>
      </c>
      <c r="AE68" s="149" t="str">
        <f t="shared" si="7"/>
        <v/>
      </c>
      <c r="AF68" s="149" t="str">
        <f t="shared" ref="AF68:AF131" si="9">IF(AU68=1,"ST LA",IF(AU68="1|2","ST",IF(AU68="2|1","LA","")))</f>
        <v/>
      </c>
      <c r="AG68" s="149" t="str">
        <f>IF(AC68&lt;&gt;"",IF(OR('Классы соло'!$O28=2,'Классы соло'!$O28="1|2",'Классы соло'!$O28="2|1"),2,""),"")</f>
        <v/>
      </c>
      <c r="AH68" s="149" t="str">
        <f t="shared" si="8"/>
        <v/>
      </c>
      <c r="AI68" s="149" t="str">
        <f t="shared" ref="AI68:AI131" si="10">IF(AU68=2,"ST LA",IF(AU68="2|1","ST",IF(AU68="1|2","LA","")))</f>
        <v>ST LA</v>
      </c>
      <c r="AK68" s="148"/>
      <c r="AP68" s="149">
        <f t="shared" si="6"/>
        <v>42</v>
      </c>
      <c r="AQ68" s="149">
        <v>43</v>
      </c>
      <c r="AU68" s="149">
        <f>'Классы соло'!$O28</f>
        <v>2</v>
      </c>
    </row>
    <row r="69" spans="9:47" s="149" customFormat="1" x14ac:dyDescent="0.2">
      <c r="I69" s="149" t="s">
        <v>474</v>
      </c>
      <c r="J69" s="149" t="s">
        <v>474</v>
      </c>
      <c r="L69" s="149" t="s">
        <v>435</v>
      </c>
      <c r="Z69" s="149">
        <v>1</v>
      </c>
      <c r="AA69" s="149" t="s">
        <v>334</v>
      </c>
      <c r="AB69" s="149">
        <v>44</v>
      </c>
      <c r="AC69" s="149" t="str">
        <f>IF(AND('Классы соло'!Q28&lt;&gt;"",'Классы соло'!$T$2&lt;&gt;""),AB69,"")</f>
        <v/>
      </c>
      <c r="AD69" s="149" t="str">
        <f>IF(AC69&lt;&gt;"",IF(OR('Классы соло'!$S28=1,'Классы соло'!$S28="1|2",'Классы соло'!$S28="2|1"),1,""),"")</f>
        <v/>
      </c>
      <c r="AE69" s="149" t="str">
        <f t="shared" si="7"/>
        <v/>
      </c>
      <c r="AF69" s="149" t="str">
        <f t="shared" si="9"/>
        <v/>
      </c>
      <c r="AG69" s="149" t="str">
        <f>IF(AC69&lt;&gt;"",IF(OR('Классы соло'!$S28=2,'Классы соло'!$S28="1|2",'Классы соло'!$S28="2|1"),2,""),"")</f>
        <v/>
      </c>
      <c r="AH69" s="149" t="str">
        <f t="shared" si="8"/>
        <v/>
      </c>
      <c r="AI69" s="149" t="str">
        <f t="shared" si="10"/>
        <v>ST LA</v>
      </c>
      <c r="AK69" s="148"/>
      <c r="AP69" s="149">
        <f t="shared" si="6"/>
        <v>43</v>
      </c>
      <c r="AQ69" s="149">
        <v>44</v>
      </c>
      <c r="AU69" s="149">
        <f>'Классы соло'!$S28</f>
        <v>2</v>
      </c>
    </row>
    <row r="70" spans="9:47" s="149" customFormat="1" ht="11.25" x14ac:dyDescent="0.2">
      <c r="I70" s="149" t="s">
        <v>591</v>
      </c>
      <c r="J70" s="149" t="s">
        <v>591</v>
      </c>
      <c r="L70" s="149" t="s">
        <v>435</v>
      </c>
      <c r="Z70" s="149">
        <v>1</v>
      </c>
      <c r="AA70" s="149" t="s">
        <v>335</v>
      </c>
      <c r="AB70" s="149">
        <v>45</v>
      </c>
      <c r="AC70" s="149" t="str">
        <f>IF(AND('Классы соло'!E29&lt;&gt;"",'Классы соло'!$T$2&lt;&gt;""),AB70,"")</f>
        <v/>
      </c>
      <c r="AD70" s="149" t="str">
        <f>IF(AC70&lt;&gt;"",IF(OR('Классы соло'!$G29=1,'Классы соло'!$G29="1|2",'Классы соло'!$G29="2|1"),1,""),"")</f>
        <v/>
      </c>
      <c r="AE70" s="149" t="str">
        <f t="shared" si="7"/>
        <v/>
      </c>
      <c r="AF70" s="149" t="str">
        <f t="shared" si="9"/>
        <v/>
      </c>
      <c r="AG70" s="149" t="str">
        <f>IF(AC70&lt;&gt;"",IF(OR('Классы соло'!$G29=2,'Классы соло'!$G29="1|2",'Классы соло'!$G29="2|1"),2,""),"")</f>
        <v/>
      </c>
      <c r="AH70" s="149" t="str">
        <f t="shared" si="8"/>
        <v/>
      </c>
      <c r="AI70" s="149" t="str">
        <f t="shared" si="10"/>
        <v>ST LA</v>
      </c>
      <c r="AP70" s="149">
        <f t="shared" si="6"/>
        <v>44</v>
      </c>
      <c r="AQ70" s="149">
        <v>45</v>
      </c>
      <c r="AU70" s="149">
        <f>'Классы соло'!$G29</f>
        <v>2</v>
      </c>
    </row>
    <row r="71" spans="9:47" s="149" customFormat="1" ht="11.25" x14ac:dyDescent="0.2">
      <c r="I71" s="149" t="s">
        <v>592</v>
      </c>
      <c r="J71" s="149" t="s">
        <v>593</v>
      </c>
      <c r="K71" s="149" t="s">
        <v>594</v>
      </c>
      <c r="L71" s="149" t="s">
        <v>435</v>
      </c>
      <c r="Z71" s="149">
        <v>1</v>
      </c>
      <c r="AA71" s="149" t="s">
        <v>336</v>
      </c>
      <c r="AB71" s="149">
        <v>46</v>
      </c>
      <c r="AC71" s="149" t="str">
        <f>IF(AND('Классы соло'!M29&lt;&gt;"",'Классы соло'!$T$2&lt;&gt;""),AB71,"")</f>
        <v/>
      </c>
      <c r="AD71" s="149" t="str">
        <f>IF(AC71&lt;&gt;"",IF(OR('Классы соло'!$O29=1,'Классы соло'!$O29="1|2",'Классы соло'!$O29="2|1"),1,""),"")</f>
        <v/>
      </c>
      <c r="AE71" s="149" t="str">
        <f t="shared" si="7"/>
        <v/>
      </c>
      <c r="AF71" s="149" t="str">
        <f t="shared" si="9"/>
        <v/>
      </c>
      <c r="AG71" s="149" t="str">
        <f>IF(AC71&lt;&gt;"",IF(OR('Классы соло'!$O29=2,'Классы соло'!$O29="1|2",'Классы соло'!$O29="2|1"),2,""),"")</f>
        <v/>
      </c>
      <c r="AH71" s="149" t="str">
        <f t="shared" si="8"/>
        <v/>
      </c>
      <c r="AI71" s="149" t="str">
        <f t="shared" si="10"/>
        <v>ST LA</v>
      </c>
      <c r="AP71" s="149">
        <f t="shared" si="6"/>
        <v>45</v>
      </c>
      <c r="AQ71" s="149">
        <v>46</v>
      </c>
      <c r="AU71" s="149">
        <f>'Классы соло'!$O29</f>
        <v>2</v>
      </c>
    </row>
    <row r="72" spans="9:47" s="149" customFormat="1" ht="11.25" x14ac:dyDescent="0.2">
      <c r="I72" s="149" t="s">
        <v>481</v>
      </c>
      <c r="J72" s="149" t="s">
        <v>595</v>
      </c>
      <c r="K72" s="149" t="s">
        <v>596</v>
      </c>
      <c r="L72" s="149" t="s">
        <v>435</v>
      </c>
      <c r="Z72" s="149">
        <v>1</v>
      </c>
      <c r="AA72" s="149" t="s">
        <v>185</v>
      </c>
      <c r="AB72" s="149">
        <v>121</v>
      </c>
      <c r="AC72" s="149" t="str">
        <f>IF(AND('Классы пары'!E24&lt;&gt;"",'Классы пары'!$T$2&lt;&gt;""),AB72,"")</f>
        <v/>
      </c>
      <c r="AD72" s="149" t="str">
        <f>IF(AC72&lt;&gt;"",IF(OR('Классы пары'!$G24=1,'Классы пары'!$G24="1|2",'Классы пары'!$G24="2|1"),1,""),"")</f>
        <v/>
      </c>
      <c r="AE72" s="149" t="str">
        <f t="shared" si="7"/>
        <v/>
      </c>
      <c r="AF72" s="149" t="str">
        <f t="shared" si="9"/>
        <v/>
      </c>
      <c r="AG72" s="149" t="str">
        <f>IF(AC72&lt;&gt;"",IF(OR('Классы пары'!$G24=2,'Классы пары'!$G24="1|2",'Классы пары'!$G24="2|1"),2,""),"")</f>
        <v/>
      </c>
      <c r="AH72" s="149" t="str">
        <f t="shared" si="8"/>
        <v/>
      </c>
      <c r="AI72" s="149" t="str">
        <f t="shared" si="10"/>
        <v>ST LA</v>
      </c>
      <c r="AP72" s="149">
        <v>120</v>
      </c>
      <c r="AQ72" s="149">
        <v>121</v>
      </c>
      <c r="AU72" s="149">
        <f>'Классы пары'!$G24</f>
        <v>2</v>
      </c>
    </row>
    <row r="73" spans="9:47" s="149" customFormat="1" ht="11.25" x14ac:dyDescent="0.2">
      <c r="I73" s="149" t="s">
        <v>597</v>
      </c>
      <c r="J73" s="149" t="s">
        <v>598</v>
      </c>
      <c r="K73" s="149" t="s">
        <v>562</v>
      </c>
      <c r="L73" s="149" t="s">
        <v>435</v>
      </c>
      <c r="Z73" s="149">
        <v>1</v>
      </c>
      <c r="AA73" s="149" t="s">
        <v>186</v>
      </c>
      <c r="AB73" s="149">
        <v>122</v>
      </c>
      <c r="AC73" s="149" t="str">
        <f>IF(AND('Классы пары'!I24&lt;&gt;"",'Классы пары'!$T$2&lt;&gt;""),AB73,"")</f>
        <v/>
      </c>
      <c r="AD73" s="149" t="str">
        <f>IF(AC73&lt;&gt;"",IF(OR('Классы пары'!$K24=1,'Классы пары'!$K24="1|2",'Классы пары'!$K24="2|1"),1,""),"")</f>
        <v/>
      </c>
      <c r="AE73" s="149" t="str">
        <f t="shared" si="7"/>
        <v/>
      </c>
      <c r="AF73" s="149" t="str">
        <f t="shared" si="9"/>
        <v/>
      </c>
      <c r="AG73" s="149" t="str">
        <f>IF(AC73&lt;&gt;"",IF(OR('Классы пары'!$K24=2,'Классы пары'!$K24="1|2",'Классы пары'!$K24="2|1"),2,""),"")</f>
        <v/>
      </c>
      <c r="AH73" s="149" t="str">
        <f t="shared" si="8"/>
        <v/>
      </c>
      <c r="AI73" s="149" t="str">
        <f t="shared" si="10"/>
        <v>ST LA</v>
      </c>
      <c r="AP73" s="149">
        <f t="shared" ref="AP73:AP93" si="11">AP72+1</f>
        <v>121</v>
      </c>
      <c r="AQ73" s="149">
        <v>122</v>
      </c>
      <c r="AU73" s="149">
        <f>'Классы пары'!$K24</f>
        <v>2</v>
      </c>
    </row>
    <row r="74" spans="9:47" s="149" customFormat="1" ht="11.25" x14ac:dyDescent="0.2">
      <c r="I74" s="149" t="s">
        <v>599</v>
      </c>
      <c r="J74" s="149" t="s">
        <v>600</v>
      </c>
      <c r="K74" s="149" t="s">
        <v>601</v>
      </c>
      <c r="L74" s="149" t="s">
        <v>435</v>
      </c>
      <c r="Z74" s="149">
        <v>1</v>
      </c>
      <c r="AA74" s="149" t="s">
        <v>187</v>
      </c>
      <c r="AB74" s="149">
        <v>123</v>
      </c>
      <c r="AC74" s="149" t="str">
        <f>IF(AND('Классы пары'!M24&lt;&gt;"",'Классы пары'!$T$2&lt;&gt;""),AB74,"")</f>
        <v/>
      </c>
      <c r="AD74" s="149" t="str">
        <f>IF(AC74&lt;&gt;"",IF(OR('Классы пары'!$O24=1,'Классы пары'!$O24="1|2",'Классы пары'!$O24="2|1"),1,""),"")</f>
        <v/>
      </c>
      <c r="AE74" s="149" t="str">
        <f t="shared" si="7"/>
        <v/>
      </c>
      <c r="AF74" s="149" t="str">
        <f t="shared" si="9"/>
        <v/>
      </c>
      <c r="AG74" s="149" t="str">
        <f>IF(AC74&lt;&gt;"",IF(OR('Классы пары'!$O24=2,'Классы пары'!$O24="1|2",'Классы пары'!$O24="2|1"),2,""),"")</f>
        <v/>
      </c>
      <c r="AH74" s="149" t="str">
        <f t="shared" si="8"/>
        <v/>
      </c>
      <c r="AI74" s="149" t="str">
        <f t="shared" si="10"/>
        <v>ST LA</v>
      </c>
      <c r="AP74" s="149">
        <f t="shared" si="11"/>
        <v>122</v>
      </c>
      <c r="AQ74" s="149">
        <v>123</v>
      </c>
      <c r="AU74" s="149">
        <f>'Классы пары'!$O24</f>
        <v>2</v>
      </c>
    </row>
    <row r="75" spans="9:47" s="149" customFormat="1" ht="11.25" x14ac:dyDescent="0.2">
      <c r="I75" s="149" t="s">
        <v>462</v>
      </c>
      <c r="J75" s="149" t="s">
        <v>602</v>
      </c>
      <c r="K75" s="149" t="s">
        <v>567</v>
      </c>
      <c r="L75" s="149" t="s">
        <v>435</v>
      </c>
      <c r="Z75" s="149">
        <v>1</v>
      </c>
      <c r="AA75" s="149" t="s">
        <v>188</v>
      </c>
      <c r="AB75" s="149">
        <v>124</v>
      </c>
      <c r="AC75" s="149" t="str">
        <f>IF(AND('Классы пары'!Q24&lt;&gt;"",'Классы пары'!$T$2&lt;&gt;""),AB75,"")</f>
        <v/>
      </c>
      <c r="AD75" s="149" t="str">
        <f>IF(AC75&lt;&gt;"",IF(OR('Классы пары'!$S24=1,'Классы пары'!$S24="1|2",'Классы пары'!$S24="2|1"),1,""),"")</f>
        <v/>
      </c>
      <c r="AE75" s="149" t="str">
        <f t="shared" si="7"/>
        <v/>
      </c>
      <c r="AF75" s="149" t="str">
        <f t="shared" si="9"/>
        <v/>
      </c>
      <c r="AG75" s="149" t="str">
        <f>IF(AC75&lt;&gt;"",IF(OR('Классы пары'!$S24=2,'Классы пары'!$S24="1|2",'Классы пары'!$S24="2|1"),2,""),"")</f>
        <v/>
      </c>
      <c r="AH75" s="149" t="str">
        <f t="shared" si="8"/>
        <v/>
      </c>
      <c r="AI75" s="149" t="str">
        <f t="shared" si="10"/>
        <v>ST LA</v>
      </c>
      <c r="AP75" s="149">
        <f t="shared" si="11"/>
        <v>123</v>
      </c>
      <c r="AQ75" s="149">
        <v>124</v>
      </c>
      <c r="AU75" s="149">
        <f>'Классы пары'!$S24</f>
        <v>2</v>
      </c>
    </row>
    <row r="76" spans="9:47" s="149" customFormat="1" ht="11.25" x14ac:dyDescent="0.2">
      <c r="I76" s="149" t="s">
        <v>603</v>
      </c>
      <c r="J76" s="149" t="s">
        <v>603</v>
      </c>
      <c r="L76" s="149" t="s">
        <v>435</v>
      </c>
      <c r="Z76" s="149">
        <v>1</v>
      </c>
      <c r="AA76" s="149" t="s">
        <v>189</v>
      </c>
      <c r="AB76" s="149">
        <v>125</v>
      </c>
      <c r="AC76" s="149" t="str">
        <f>IF(AND('Классы пары'!E25&lt;&gt;"",'Классы пары'!$T$2&lt;&gt;""),AB76,"")</f>
        <v/>
      </c>
      <c r="AD76" s="149" t="str">
        <f>IF(AC76&lt;&gt;"",IF(OR('Классы пары'!$G25=1,'Классы пары'!$G25="1|2",'Классы пары'!$G25="2|1"),1,""),"")</f>
        <v/>
      </c>
      <c r="AE76" s="149" t="str">
        <f t="shared" si="7"/>
        <v/>
      </c>
      <c r="AF76" s="149" t="str">
        <f t="shared" si="9"/>
        <v/>
      </c>
      <c r="AG76" s="149" t="str">
        <f>IF(AC76&lt;&gt;"",IF(OR('Классы пары'!$G25=2,'Классы пары'!$G25="1|2",'Классы пары'!$G25="2|1"),2,""),"")</f>
        <v/>
      </c>
      <c r="AH76" s="149" t="str">
        <f t="shared" si="8"/>
        <v/>
      </c>
      <c r="AI76" s="149" t="str">
        <f t="shared" si="10"/>
        <v>ST LA</v>
      </c>
      <c r="AP76" s="149">
        <f t="shared" si="11"/>
        <v>124</v>
      </c>
      <c r="AQ76" s="149">
        <v>125</v>
      </c>
      <c r="AU76" s="149">
        <f>'Классы пары'!$G25</f>
        <v>2</v>
      </c>
    </row>
    <row r="77" spans="9:47" s="149" customFormat="1" ht="11.25" x14ac:dyDescent="0.2">
      <c r="I77" s="149" t="s">
        <v>494</v>
      </c>
      <c r="J77" s="149" t="s">
        <v>494</v>
      </c>
      <c r="K77" s="149" t="s">
        <v>604</v>
      </c>
      <c r="L77" s="149" t="s">
        <v>435</v>
      </c>
      <c r="Z77" s="149">
        <v>1</v>
      </c>
      <c r="AA77" s="149" t="s">
        <v>190</v>
      </c>
      <c r="AB77" s="149">
        <v>126</v>
      </c>
      <c r="AC77" s="149" t="str">
        <f>IF(AND('Классы пары'!I25&lt;&gt;"",'Классы пары'!$T$2&lt;&gt;""),AB77,"")</f>
        <v/>
      </c>
      <c r="AD77" s="149" t="str">
        <f>IF(AC77&lt;&gt;"",IF(OR('Классы пары'!$K25=1,'Классы пары'!$K25="1|2",'Классы пары'!$K25="2|1"),1,""),"")</f>
        <v/>
      </c>
      <c r="AE77" s="149" t="str">
        <f t="shared" si="7"/>
        <v/>
      </c>
      <c r="AF77" s="149" t="str">
        <f t="shared" si="9"/>
        <v/>
      </c>
      <c r="AG77" s="149" t="str">
        <f>IF(AC77&lt;&gt;"",IF(OR('Классы пары'!$K25=2,'Классы пары'!$K25="1|2",'Классы пары'!$K25="2|1"),2,""),"")</f>
        <v/>
      </c>
      <c r="AH77" s="149" t="str">
        <f t="shared" si="8"/>
        <v/>
      </c>
      <c r="AI77" s="149" t="str">
        <f t="shared" si="10"/>
        <v>ST LA</v>
      </c>
      <c r="AP77" s="149">
        <f t="shared" si="11"/>
        <v>125</v>
      </c>
      <c r="AQ77" s="149">
        <v>126</v>
      </c>
      <c r="AU77" s="149">
        <f>'Классы пары'!$K25</f>
        <v>2</v>
      </c>
    </row>
    <row r="78" spans="9:47" s="149" customFormat="1" ht="11.25" x14ac:dyDescent="0.2">
      <c r="I78" s="149" t="s">
        <v>67</v>
      </c>
      <c r="J78" s="149" t="s">
        <v>605</v>
      </c>
      <c r="K78" s="149" t="s">
        <v>606</v>
      </c>
      <c r="L78" s="149" t="s">
        <v>435</v>
      </c>
      <c r="Z78" s="149">
        <v>1</v>
      </c>
      <c r="AA78" s="149" t="s">
        <v>191</v>
      </c>
      <c r="AB78" s="149">
        <v>127</v>
      </c>
      <c r="AC78" s="149" t="str">
        <f>IF(AND('Классы пары'!M25&lt;&gt;"",'Классы пары'!$T$2&lt;&gt;""),AB78,"")</f>
        <v/>
      </c>
      <c r="AD78" s="149" t="str">
        <f>IF(AC78&lt;&gt;"",IF(OR('Классы пары'!$O25=1,'Классы пары'!$O25="1|2",'Классы пары'!$O25="2|1"),1,""),"")</f>
        <v/>
      </c>
      <c r="AE78" s="149" t="str">
        <f t="shared" si="7"/>
        <v/>
      </c>
      <c r="AF78" s="149" t="str">
        <f t="shared" si="9"/>
        <v/>
      </c>
      <c r="AG78" s="149" t="str">
        <f>IF(AC78&lt;&gt;"",IF(OR('Классы пары'!$O25=2,'Классы пары'!$O25="1|2",'Классы пары'!$O25="2|1"),2,""),"")</f>
        <v/>
      </c>
      <c r="AH78" s="149" t="str">
        <f t="shared" si="8"/>
        <v/>
      </c>
      <c r="AI78" s="149" t="str">
        <f t="shared" si="10"/>
        <v>ST LA</v>
      </c>
      <c r="AP78" s="149">
        <f t="shared" si="11"/>
        <v>126</v>
      </c>
      <c r="AQ78" s="149">
        <v>127</v>
      </c>
      <c r="AU78" s="149">
        <f>'Классы пары'!$O25</f>
        <v>2</v>
      </c>
    </row>
    <row r="79" spans="9:47" s="149" customFormat="1" ht="11.25" x14ac:dyDescent="0.2">
      <c r="I79" s="149" t="s">
        <v>70</v>
      </c>
      <c r="J79" s="149" t="s">
        <v>607</v>
      </c>
      <c r="K79" s="149" t="s">
        <v>608</v>
      </c>
      <c r="L79" s="149" t="s">
        <v>435</v>
      </c>
      <c r="Z79" s="149">
        <v>1</v>
      </c>
      <c r="AA79" s="149" t="s">
        <v>192</v>
      </c>
      <c r="AB79" s="149">
        <v>128</v>
      </c>
      <c r="AC79" s="149" t="str">
        <f>IF(AND('Классы пары'!Q25&lt;&gt;"",'Классы пары'!$T$2&lt;&gt;""),AB79,"")</f>
        <v/>
      </c>
      <c r="AD79" s="149" t="str">
        <f>IF(AC79&lt;&gt;"",IF(OR('Классы пары'!$S25=1,'Классы пары'!$S25="1|2",'Классы пары'!$S25="2|1"),1,""),"")</f>
        <v/>
      </c>
      <c r="AE79" s="149" t="str">
        <f t="shared" si="7"/>
        <v/>
      </c>
      <c r="AF79" s="149" t="str">
        <f t="shared" si="9"/>
        <v/>
      </c>
      <c r="AG79" s="149" t="str">
        <f>IF(AC79&lt;&gt;"",IF(OR('Классы пары'!$S25=2,'Классы пары'!$S25="1|2",'Классы пары'!$S25="2|1"),2,""),"")</f>
        <v/>
      </c>
      <c r="AH79" s="149" t="str">
        <f t="shared" si="8"/>
        <v/>
      </c>
      <c r="AI79" s="149" t="str">
        <f t="shared" si="10"/>
        <v>ST LA</v>
      </c>
      <c r="AP79" s="149">
        <f t="shared" si="11"/>
        <v>127</v>
      </c>
      <c r="AQ79" s="149">
        <v>128</v>
      </c>
      <c r="AU79" s="149">
        <f>'Классы пары'!$S25</f>
        <v>2</v>
      </c>
    </row>
    <row r="80" spans="9:47" s="149" customFormat="1" ht="11.25" x14ac:dyDescent="0.2">
      <c r="I80" s="149" t="s">
        <v>609</v>
      </c>
      <c r="J80" s="149" t="s">
        <v>610</v>
      </c>
      <c r="K80" s="149" t="s">
        <v>611</v>
      </c>
      <c r="L80" s="149" t="s">
        <v>435</v>
      </c>
      <c r="Z80" s="149">
        <v>1</v>
      </c>
      <c r="AA80" s="149" t="s">
        <v>193</v>
      </c>
      <c r="AB80" s="149">
        <v>129</v>
      </c>
      <c r="AC80" s="149" t="str">
        <f>IF(AND('Классы пары'!E26&lt;&gt;"",'Классы пары'!$T$2&lt;&gt;""),AB80,"")</f>
        <v/>
      </c>
      <c r="AD80" s="149" t="str">
        <f>IF(AC80&lt;&gt;"",IF(OR('Классы пары'!$G26=1,'Классы пары'!$G26="1|2",'Классы пары'!$G26="2|1"),1,""),"")</f>
        <v/>
      </c>
      <c r="AE80" s="149" t="str">
        <f t="shared" si="7"/>
        <v/>
      </c>
      <c r="AF80" s="149" t="str">
        <f t="shared" si="9"/>
        <v/>
      </c>
      <c r="AG80" s="149" t="str">
        <f>IF(AC80&lt;&gt;"",IF(OR('Классы пары'!$G26=2,'Классы пары'!$G26="1|2",'Классы пары'!$G26="2|1"),2,""),"")</f>
        <v/>
      </c>
      <c r="AH80" s="149" t="str">
        <f t="shared" si="8"/>
        <v/>
      </c>
      <c r="AI80" s="149" t="str">
        <f t="shared" si="10"/>
        <v>ST LA</v>
      </c>
      <c r="AP80" s="149">
        <f t="shared" si="11"/>
        <v>128</v>
      </c>
      <c r="AQ80" s="149">
        <v>129</v>
      </c>
      <c r="AU80" s="149">
        <f>'Классы пары'!$G26</f>
        <v>2</v>
      </c>
    </row>
    <row r="81" spans="12:47" s="149" customFormat="1" ht="11.25" x14ac:dyDescent="0.2">
      <c r="L81" s="149" t="s">
        <v>435</v>
      </c>
      <c r="Z81" s="149">
        <v>1</v>
      </c>
      <c r="AA81" s="149" t="s">
        <v>194</v>
      </c>
      <c r="AB81" s="149">
        <v>130</v>
      </c>
      <c r="AC81" s="149" t="str">
        <f>IF(AND('Классы пары'!I26&lt;&gt;"",'Классы пары'!$T$2&lt;&gt;""),AB81,"")</f>
        <v/>
      </c>
      <c r="AD81" s="149" t="str">
        <f>IF(AC81&lt;&gt;"",IF(OR('Классы пары'!$K26=1,'Классы пары'!$K26="1|2",'Классы пары'!$K26="2|1"),1,""),"")</f>
        <v/>
      </c>
      <c r="AE81" s="149" t="str">
        <f t="shared" si="7"/>
        <v/>
      </c>
      <c r="AF81" s="149" t="str">
        <f t="shared" si="9"/>
        <v/>
      </c>
      <c r="AG81" s="149" t="str">
        <f>IF(AC81&lt;&gt;"",IF(OR('Классы пары'!$K26=2,'Классы пары'!$K26="1|2",'Классы пары'!$K26="2|1"),2,""),"")</f>
        <v/>
      </c>
      <c r="AH81" s="149" t="str">
        <f t="shared" si="8"/>
        <v/>
      </c>
      <c r="AI81" s="149" t="str">
        <f t="shared" si="10"/>
        <v>ST LA</v>
      </c>
      <c r="AP81" s="149">
        <f t="shared" si="11"/>
        <v>129</v>
      </c>
      <c r="AQ81" s="149">
        <v>130</v>
      </c>
      <c r="AU81" s="149">
        <f>'Классы пары'!$K26</f>
        <v>2</v>
      </c>
    </row>
    <row r="82" spans="12:47" s="149" customFormat="1" ht="11.25" x14ac:dyDescent="0.2">
      <c r="L82" s="149" t="s">
        <v>435</v>
      </c>
      <c r="Z82" s="149">
        <v>1</v>
      </c>
      <c r="AA82" s="149" t="s">
        <v>195</v>
      </c>
      <c r="AB82" s="149">
        <v>131</v>
      </c>
      <c r="AC82" s="149" t="str">
        <f>IF(AND('Классы пары'!M26&lt;&gt;"",'Классы пары'!$T$2&lt;&gt;""),AB82,"")</f>
        <v/>
      </c>
      <c r="AD82" s="149" t="str">
        <f>IF(AC82&lt;&gt;"",IF(OR('Классы пары'!$O26=1,'Классы пары'!$O26="1|2",'Классы пары'!$O26="2|1"),1,""),"")</f>
        <v/>
      </c>
      <c r="AE82" s="149" t="str">
        <f t="shared" si="7"/>
        <v/>
      </c>
      <c r="AF82" s="149" t="str">
        <f t="shared" si="9"/>
        <v/>
      </c>
      <c r="AG82" s="149" t="str">
        <f>IF(AC82&lt;&gt;"",IF(OR('Классы пары'!$O26=2,'Классы пары'!$O26="1|2",'Классы пары'!$O26="2|1"),2,""),"")</f>
        <v/>
      </c>
      <c r="AH82" s="149" t="str">
        <f t="shared" si="8"/>
        <v/>
      </c>
      <c r="AI82" s="149" t="str">
        <f t="shared" si="10"/>
        <v>ST LA</v>
      </c>
      <c r="AP82" s="149">
        <f t="shared" si="11"/>
        <v>130</v>
      </c>
      <c r="AQ82" s="149">
        <v>131</v>
      </c>
      <c r="AU82" s="149">
        <f>'Классы пары'!$O26</f>
        <v>2</v>
      </c>
    </row>
    <row r="83" spans="12:47" s="149" customFormat="1" ht="11.25" x14ac:dyDescent="0.2">
      <c r="L83" s="149" t="s">
        <v>435</v>
      </c>
      <c r="Z83" s="149">
        <v>1</v>
      </c>
      <c r="AA83" s="149" t="s">
        <v>196</v>
      </c>
      <c r="AB83" s="149">
        <v>132</v>
      </c>
      <c r="AC83" s="149" t="str">
        <f>IF(AND('Классы пары'!Q26&lt;&gt;"",'Классы пары'!$T$2&lt;&gt;""),AB83,"")</f>
        <v/>
      </c>
      <c r="AD83" s="149" t="str">
        <f>IF(AC83&lt;&gt;"",IF(OR('Классы пары'!$S26=1,'Классы пары'!$S26="1|2",'Классы пары'!$S26="2|1"),1,""),"")</f>
        <v/>
      </c>
      <c r="AE83" s="149" t="str">
        <f t="shared" si="7"/>
        <v/>
      </c>
      <c r="AF83" s="149" t="str">
        <f t="shared" si="9"/>
        <v/>
      </c>
      <c r="AG83" s="149" t="str">
        <f>IF(AC83&lt;&gt;"",IF(OR('Классы пары'!$S26=2,'Классы пары'!$S26="1|2",'Классы пары'!$S26="2|1"),2,""),"")</f>
        <v/>
      </c>
      <c r="AH83" s="149" t="str">
        <f t="shared" si="8"/>
        <v/>
      </c>
      <c r="AI83" s="149" t="str">
        <f t="shared" si="10"/>
        <v>ST LA</v>
      </c>
      <c r="AP83" s="149">
        <f t="shared" si="11"/>
        <v>131</v>
      </c>
      <c r="AQ83" s="149">
        <v>132</v>
      </c>
      <c r="AU83" s="149">
        <f>'Классы пары'!$S26</f>
        <v>2</v>
      </c>
    </row>
    <row r="84" spans="12:47" s="149" customFormat="1" ht="11.25" x14ac:dyDescent="0.2">
      <c r="L84" s="149" t="s">
        <v>435</v>
      </c>
      <c r="Z84" s="149">
        <v>1</v>
      </c>
      <c r="AA84" s="149" t="s">
        <v>197</v>
      </c>
      <c r="AB84" s="149">
        <v>133</v>
      </c>
      <c r="AC84" s="149" t="str">
        <f>IF(AND('Классы пары'!E27&lt;&gt;"",'Классы пары'!$T$2&lt;&gt;""),AB84,"")</f>
        <v/>
      </c>
      <c r="AD84" s="149" t="str">
        <f>IF(AC84&lt;&gt;"",IF(OR('Классы пары'!$G27=1,'Классы пары'!$G27="1|2",'Классы пары'!$G27="2|1"),1,""),"")</f>
        <v/>
      </c>
      <c r="AE84" s="149" t="str">
        <f t="shared" si="7"/>
        <v/>
      </c>
      <c r="AF84" s="149" t="str">
        <f t="shared" si="9"/>
        <v/>
      </c>
      <c r="AG84" s="149" t="str">
        <f>IF(AC84&lt;&gt;"",IF(OR('Классы пары'!$G27=2,'Классы пары'!$G27="1|2",'Классы пары'!$G27="2|1"),2,""),"")</f>
        <v/>
      </c>
      <c r="AH84" s="149" t="str">
        <f t="shared" si="8"/>
        <v/>
      </c>
      <c r="AI84" s="149" t="str">
        <f t="shared" si="10"/>
        <v>ST LA</v>
      </c>
      <c r="AP84" s="149">
        <f t="shared" si="11"/>
        <v>132</v>
      </c>
      <c r="AQ84" s="149">
        <v>133</v>
      </c>
      <c r="AU84" s="149">
        <f>'Классы пары'!$G27</f>
        <v>2</v>
      </c>
    </row>
    <row r="85" spans="12:47" s="149" customFormat="1" ht="11.25" x14ac:dyDescent="0.2">
      <c r="L85" s="149" t="s">
        <v>435</v>
      </c>
      <c r="Z85" s="149">
        <v>1</v>
      </c>
      <c r="AA85" s="149" t="s">
        <v>198</v>
      </c>
      <c r="AB85" s="149">
        <v>134</v>
      </c>
      <c r="AC85" s="149" t="str">
        <f>IF(AND('Классы пары'!I27&lt;&gt;"",'Классы пары'!$T$2&lt;&gt;""),AB85,"")</f>
        <v/>
      </c>
      <c r="AD85" s="149" t="str">
        <f>IF(AC85&lt;&gt;"",IF(OR('Классы пары'!$K27=1,'Классы пары'!$K27="1|2",'Классы пары'!$K27="2|1"),1,""),"")</f>
        <v/>
      </c>
      <c r="AE85" s="149" t="str">
        <f t="shared" si="7"/>
        <v/>
      </c>
      <c r="AF85" s="149" t="str">
        <f t="shared" si="9"/>
        <v/>
      </c>
      <c r="AG85" s="149" t="str">
        <f>IF(AC85&lt;&gt;"",IF(OR('Классы пары'!$K27=2,'Классы пары'!$K27="1|2",'Классы пары'!$K27="2|1"),2,""),"")</f>
        <v/>
      </c>
      <c r="AH85" s="149" t="str">
        <f t="shared" si="8"/>
        <v/>
      </c>
      <c r="AI85" s="149" t="str">
        <f t="shared" si="10"/>
        <v>ST LA</v>
      </c>
      <c r="AP85" s="149">
        <f t="shared" si="11"/>
        <v>133</v>
      </c>
      <c r="AQ85" s="149">
        <v>134</v>
      </c>
      <c r="AU85" s="149">
        <f>'Классы пары'!$K27</f>
        <v>2</v>
      </c>
    </row>
    <row r="86" spans="12:47" s="149" customFormat="1" ht="11.25" x14ac:dyDescent="0.2">
      <c r="L86" s="149" t="s">
        <v>435</v>
      </c>
      <c r="Z86" s="149">
        <v>1</v>
      </c>
      <c r="AA86" s="149" t="s">
        <v>199</v>
      </c>
      <c r="AB86" s="149">
        <v>135</v>
      </c>
      <c r="AC86" s="149" t="str">
        <f>IF(AND('Классы пары'!M27&lt;&gt;"",'Классы пары'!$T$2&lt;&gt;""),AB86,"")</f>
        <v/>
      </c>
      <c r="AD86" s="149" t="str">
        <f>IF(AC86&lt;&gt;"",IF(OR('Классы пары'!$O27=1,'Классы пары'!$O27="1|2",'Классы пары'!$O27="2|1"),1,""),"")</f>
        <v/>
      </c>
      <c r="AE86" s="149" t="str">
        <f t="shared" si="7"/>
        <v/>
      </c>
      <c r="AF86" s="149" t="str">
        <f t="shared" si="9"/>
        <v/>
      </c>
      <c r="AG86" s="149" t="str">
        <f>IF(AC86&lt;&gt;"",IF(OR('Классы пары'!$O27=2,'Классы пары'!$O27="1|2",'Классы пары'!$O27="2|1"),2,""),"")</f>
        <v/>
      </c>
      <c r="AH86" s="149" t="str">
        <f t="shared" si="8"/>
        <v/>
      </c>
      <c r="AI86" s="149" t="str">
        <f t="shared" si="10"/>
        <v>ST LA</v>
      </c>
      <c r="AP86" s="149">
        <f t="shared" si="11"/>
        <v>134</v>
      </c>
      <c r="AQ86" s="149">
        <v>135</v>
      </c>
      <c r="AU86" s="149">
        <f>'Классы пары'!$O27</f>
        <v>2</v>
      </c>
    </row>
    <row r="87" spans="12:47" s="149" customFormat="1" ht="11.25" x14ac:dyDescent="0.2">
      <c r="L87" s="149" t="s">
        <v>435</v>
      </c>
      <c r="Z87" s="149">
        <v>1</v>
      </c>
      <c r="AA87" s="149" t="s">
        <v>200</v>
      </c>
      <c r="AB87" s="149">
        <v>136</v>
      </c>
      <c r="AC87" s="149" t="str">
        <f>IF(AND('Классы пары'!Q27&lt;&gt;"",'Классы пары'!$T$2&lt;&gt;""),AB87,"")</f>
        <v/>
      </c>
      <c r="AD87" s="149" t="str">
        <f>IF(AC87&lt;&gt;"",IF(OR('Классы пары'!$S27=1,'Классы пары'!$S27="1|2",'Классы пары'!$S27="2|1"),1,""),"")</f>
        <v/>
      </c>
      <c r="AE87" s="149" t="str">
        <f t="shared" si="7"/>
        <v/>
      </c>
      <c r="AF87" s="149" t="str">
        <f t="shared" si="9"/>
        <v/>
      </c>
      <c r="AG87" s="149" t="str">
        <f>IF(AC87&lt;&gt;"",IF(OR('Классы пары'!$S27=2,'Классы пары'!$S27="1|2",'Классы пары'!$S27="2|1"),2,""),"")</f>
        <v/>
      </c>
      <c r="AH87" s="149" t="str">
        <f t="shared" si="8"/>
        <v/>
      </c>
      <c r="AI87" s="149" t="str">
        <f t="shared" si="10"/>
        <v>ST LA</v>
      </c>
      <c r="AP87" s="149">
        <f t="shared" si="11"/>
        <v>135</v>
      </c>
      <c r="AQ87" s="149">
        <v>136</v>
      </c>
      <c r="AU87" s="149">
        <f>'Классы пары'!$S27</f>
        <v>2</v>
      </c>
    </row>
    <row r="88" spans="12:47" s="149" customFormat="1" ht="11.25" x14ac:dyDescent="0.2">
      <c r="L88" s="149" t="s">
        <v>435</v>
      </c>
      <c r="Z88" s="149">
        <v>1</v>
      </c>
      <c r="AA88" s="149" t="s">
        <v>201</v>
      </c>
      <c r="AB88" s="149">
        <v>137</v>
      </c>
      <c r="AC88" s="149" t="str">
        <f>IF(AND('Классы пары'!E28&lt;&gt;"",'Классы пары'!$T$2&lt;&gt;""),AB88,"")</f>
        <v/>
      </c>
      <c r="AD88" s="149" t="str">
        <f>IF(AC88&lt;&gt;"",IF(OR('Классы пары'!$G28=1,'Классы пары'!$G28="1|2",'Классы пары'!$G28="2|1"),1,""),"")</f>
        <v/>
      </c>
      <c r="AE88" s="149" t="str">
        <f t="shared" si="7"/>
        <v/>
      </c>
      <c r="AF88" s="149" t="str">
        <f t="shared" si="9"/>
        <v/>
      </c>
      <c r="AG88" s="149" t="str">
        <f>IF(AC88&lt;&gt;"",IF(OR('Классы пары'!$G28=2,'Классы пары'!$G28="1|2",'Классы пары'!$G28="2|1"),2,""),"")</f>
        <v/>
      </c>
      <c r="AH88" s="149" t="str">
        <f t="shared" si="8"/>
        <v/>
      </c>
      <c r="AI88" s="149" t="str">
        <f t="shared" si="10"/>
        <v>ST LA</v>
      </c>
      <c r="AP88" s="149">
        <f t="shared" si="11"/>
        <v>136</v>
      </c>
      <c r="AQ88" s="149">
        <v>137</v>
      </c>
      <c r="AU88" s="149">
        <f>'Классы пары'!$G28</f>
        <v>2</v>
      </c>
    </row>
    <row r="89" spans="12:47" s="149" customFormat="1" ht="11.25" x14ac:dyDescent="0.2">
      <c r="L89" s="149" t="s">
        <v>435</v>
      </c>
      <c r="Z89" s="149">
        <v>1</v>
      </c>
      <c r="AA89" s="149" t="s">
        <v>202</v>
      </c>
      <c r="AB89" s="149">
        <v>138</v>
      </c>
      <c r="AC89" s="149" t="str">
        <f>IF(AND('Классы пары'!I28&lt;&gt;"",'Классы пары'!$T$2&lt;&gt;""),AB89,"")</f>
        <v/>
      </c>
      <c r="AD89" s="149" t="str">
        <f>IF(AC89&lt;&gt;"",IF(OR('Классы пары'!$K28=1,'Классы пары'!$K28="1|2",'Классы пары'!$K28="2|1"),1,""),"")</f>
        <v/>
      </c>
      <c r="AE89" s="149" t="str">
        <f t="shared" si="7"/>
        <v/>
      </c>
      <c r="AF89" s="149" t="str">
        <f t="shared" si="9"/>
        <v/>
      </c>
      <c r="AG89" s="149" t="str">
        <f>IF(AC89&lt;&gt;"",IF(OR('Классы пары'!$K28=2,'Классы пары'!$K28="1|2",'Классы пары'!$K28="2|1"),2,""),"")</f>
        <v/>
      </c>
      <c r="AH89" s="149" t="str">
        <f t="shared" si="8"/>
        <v/>
      </c>
      <c r="AI89" s="149" t="str">
        <f t="shared" si="10"/>
        <v>ST LA</v>
      </c>
      <c r="AP89" s="149">
        <f t="shared" si="11"/>
        <v>137</v>
      </c>
      <c r="AQ89" s="149">
        <v>138</v>
      </c>
      <c r="AU89" s="149">
        <f>'Классы пары'!$K28</f>
        <v>2</v>
      </c>
    </row>
    <row r="90" spans="12:47" s="149" customFormat="1" ht="11.25" x14ac:dyDescent="0.2">
      <c r="L90" s="149" t="s">
        <v>435</v>
      </c>
      <c r="Z90" s="149">
        <v>1</v>
      </c>
      <c r="AA90" s="149" t="s">
        <v>203</v>
      </c>
      <c r="AB90" s="149">
        <v>139</v>
      </c>
      <c r="AC90" s="149" t="str">
        <f>IF(AND('Классы пары'!M28&lt;&gt;"",'Классы пары'!$T$2&lt;&gt;""),AB90,"")</f>
        <v/>
      </c>
      <c r="AD90" s="149" t="str">
        <f>IF(AC90&lt;&gt;"",IF(OR('Классы пары'!$O28=1,'Классы пары'!$O28="1|2",'Классы пары'!$O28="2|1"),1,""),"")</f>
        <v/>
      </c>
      <c r="AE90" s="149" t="str">
        <f t="shared" si="7"/>
        <v/>
      </c>
      <c r="AF90" s="149" t="str">
        <f t="shared" si="9"/>
        <v/>
      </c>
      <c r="AG90" s="149" t="str">
        <f>IF(AC90&lt;&gt;"",IF(OR('Классы пары'!$O28=2,'Классы пары'!$O28="1|2",'Классы пары'!$O28="2|1"),2,""),"")</f>
        <v/>
      </c>
      <c r="AH90" s="149" t="str">
        <f t="shared" si="8"/>
        <v/>
      </c>
      <c r="AI90" s="149" t="str">
        <f t="shared" si="10"/>
        <v>ST LA</v>
      </c>
      <c r="AP90" s="149">
        <f t="shared" si="11"/>
        <v>138</v>
      </c>
      <c r="AQ90" s="149">
        <v>139</v>
      </c>
      <c r="AU90" s="149">
        <f>'Классы пары'!$O28</f>
        <v>2</v>
      </c>
    </row>
    <row r="91" spans="12:47" s="149" customFormat="1" ht="11.25" x14ac:dyDescent="0.2">
      <c r="L91" s="149" t="s">
        <v>435</v>
      </c>
      <c r="Z91" s="149">
        <v>1</v>
      </c>
      <c r="AA91" s="149" t="s">
        <v>204</v>
      </c>
      <c r="AB91" s="149">
        <v>140</v>
      </c>
      <c r="AC91" s="149" t="str">
        <f>IF(AND('Классы пары'!Q28&lt;&gt;"",'Классы пары'!$T$2&lt;&gt;""),AB91,"")</f>
        <v/>
      </c>
      <c r="AD91" s="149" t="str">
        <f>IF(AC91&lt;&gt;"",IF(OR('Классы пары'!$S28=1,'Классы пары'!$S28="1|2",'Классы пары'!$S28="2|1"),1,""),"")</f>
        <v/>
      </c>
      <c r="AE91" s="149" t="str">
        <f t="shared" si="7"/>
        <v/>
      </c>
      <c r="AF91" s="149" t="str">
        <f t="shared" si="9"/>
        <v/>
      </c>
      <c r="AG91" s="149" t="str">
        <f>IF(AC91&lt;&gt;"",IF(OR('Классы пары'!$S28=2,'Классы пары'!$S28="1|2",'Классы пары'!$S28="2|1"),2,""),"")</f>
        <v/>
      </c>
      <c r="AH91" s="149" t="str">
        <f t="shared" si="8"/>
        <v/>
      </c>
      <c r="AI91" s="149" t="str">
        <f t="shared" si="10"/>
        <v>ST LA</v>
      </c>
      <c r="AP91" s="149">
        <f t="shared" si="11"/>
        <v>139</v>
      </c>
      <c r="AQ91" s="149">
        <v>140</v>
      </c>
      <c r="AU91" s="149">
        <f>'Классы пары'!$S28</f>
        <v>2</v>
      </c>
    </row>
    <row r="92" spans="12:47" s="149" customFormat="1" ht="11.25" x14ac:dyDescent="0.2">
      <c r="L92" s="149" t="s">
        <v>435</v>
      </c>
      <c r="Z92" s="149">
        <v>1</v>
      </c>
      <c r="AA92" s="149" t="s">
        <v>205</v>
      </c>
      <c r="AB92" s="149">
        <v>141</v>
      </c>
      <c r="AC92" s="149" t="str">
        <f>IF(AND('Классы пары'!E29&lt;&gt;"",'Классы пары'!$T$2&lt;&gt;""),AB92,"")</f>
        <v/>
      </c>
      <c r="AD92" s="149" t="str">
        <f>IF(AC92&lt;&gt;"",IF(OR('Классы пары'!$G29=1,'Классы пары'!$G29="1|2",'Классы пары'!$G29="2|1"),1,""),"")</f>
        <v/>
      </c>
      <c r="AE92" s="149" t="str">
        <f t="shared" si="7"/>
        <v/>
      </c>
      <c r="AF92" s="149" t="str">
        <f t="shared" si="9"/>
        <v/>
      </c>
      <c r="AG92" s="149" t="str">
        <f>IF(AC92&lt;&gt;"",IF(OR('Классы пары'!$G29=2,'Классы пары'!$G29="1|2",'Классы пары'!$G29="2|1"),2,""),"")</f>
        <v/>
      </c>
      <c r="AH92" s="149" t="str">
        <f t="shared" si="8"/>
        <v/>
      </c>
      <c r="AI92" s="149" t="str">
        <f t="shared" si="10"/>
        <v>ST LA</v>
      </c>
      <c r="AP92" s="149">
        <f t="shared" si="11"/>
        <v>140</v>
      </c>
      <c r="AQ92" s="149">
        <v>141</v>
      </c>
      <c r="AU92" s="149">
        <f>'Классы пары'!$G29</f>
        <v>2</v>
      </c>
    </row>
    <row r="93" spans="12:47" s="149" customFormat="1" ht="11.25" x14ac:dyDescent="0.2">
      <c r="L93" s="149" t="s">
        <v>435</v>
      </c>
      <c r="Z93" s="149">
        <v>1</v>
      </c>
      <c r="AA93" s="149" t="s">
        <v>206</v>
      </c>
      <c r="AB93" s="149">
        <v>142</v>
      </c>
      <c r="AC93" s="149" t="str">
        <f>IF(AND('Классы пары'!M29&lt;&gt;"",'Классы пары'!$T$2&lt;&gt;""),AB93,"")</f>
        <v/>
      </c>
      <c r="AD93" s="149" t="str">
        <f>IF(AC93&lt;&gt;"",IF(OR('Классы пары'!$O29=1,'Классы пары'!$O29="1|2",'Классы пары'!$O29="2|1"),1,""),"")</f>
        <v/>
      </c>
      <c r="AE93" s="149" t="str">
        <f t="shared" si="7"/>
        <v/>
      </c>
      <c r="AF93" s="149" t="str">
        <f t="shared" si="9"/>
        <v/>
      </c>
      <c r="AG93" s="149" t="str">
        <f>IF(AC93&lt;&gt;"",IF(OR('Классы пары'!$O29=2,'Классы пары'!$O29="1|2",'Классы пары'!$O29="2|1"),2,""),"")</f>
        <v/>
      </c>
      <c r="AH93" s="149" t="str">
        <f t="shared" si="8"/>
        <v/>
      </c>
      <c r="AI93" s="149" t="str">
        <f t="shared" si="10"/>
        <v>ST LA</v>
      </c>
      <c r="AP93" s="149">
        <f t="shared" si="11"/>
        <v>141</v>
      </c>
      <c r="AQ93" s="149">
        <v>142</v>
      </c>
      <c r="AU93" s="149">
        <f>'Классы пары'!$O29</f>
        <v>2</v>
      </c>
    </row>
    <row r="94" spans="12:47" s="149" customFormat="1" ht="11.25" x14ac:dyDescent="0.2">
      <c r="L94" s="149" t="s">
        <v>435</v>
      </c>
      <c r="Z94" s="149">
        <v>1</v>
      </c>
      <c r="AA94" s="149" t="s">
        <v>337</v>
      </c>
      <c r="AB94" s="149">
        <v>47</v>
      </c>
      <c r="AC94" s="149" t="str">
        <f>IF(AND('Классы соло'!E34&lt;&gt;"",'Классы соло'!$T$2&lt;&gt;""),AB94,"")</f>
        <v/>
      </c>
      <c r="AD94" s="149" t="str">
        <f>IF(AC94&lt;&gt;"",IF(OR('Классы соло'!$G34=1,'Классы соло'!$G34="1|2",'Классы соло'!$G34="2|1"),1,""),"")</f>
        <v/>
      </c>
      <c r="AE94" s="149" t="str">
        <f t="shared" si="7"/>
        <v/>
      </c>
      <c r="AF94" s="149" t="str">
        <f t="shared" si="9"/>
        <v/>
      </c>
      <c r="AG94" s="149" t="str">
        <f>IF(AC94&lt;&gt;"",IF(OR('Классы соло'!$G34=2,'Классы соло'!$G34="1|2",'Классы соло'!$G34="2|1"),2,""),"")</f>
        <v/>
      </c>
      <c r="AH94" s="149" t="str">
        <f t="shared" si="8"/>
        <v/>
      </c>
      <c r="AI94" s="149" t="str">
        <f t="shared" si="10"/>
        <v>ST LA</v>
      </c>
      <c r="AP94" s="149">
        <v>46</v>
      </c>
      <c r="AQ94" s="149">
        <v>47</v>
      </c>
      <c r="AU94" s="149">
        <f>'Классы соло'!$G34</f>
        <v>2</v>
      </c>
    </row>
    <row r="95" spans="12:47" s="149" customFormat="1" ht="11.25" x14ac:dyDescent="0.2">
      <c r="L95" s="149" t="s">
        <v>435</v>
      </c>
      <c r="Z95" s="149">
        <v>1</v>
      </c>
      <c r="AA95" s="149" t="s">
        <v>338</v>
      </c>
      <c r="AB95" s="149">
        <v>48</v>
      </c>
      <c r="AC95" s="149">
        <f>IF(AND('Классы соло'!I34&lt;&gt;"",'Классы соло'!$T$2&lt;&gt;""),AB95,"")</f>
        <v>48</v>
      </c>
      <c r="AD95" s="149" t="str">
        <f>IF(AC95&lt;&gt;"",IF(OR('Классы соло'!$K34=1,'Классы соло'!$K34="1|2",'Классы соло'!$K34="2|1"),1,""),"")</f>
        <v/>
      </c>
      <c r="AE95" s="149" t="str">
        <f t="shared" si="7"/>
        <v/>
      </c>
      <c r="AF95" s="149" t="str">
        <f t="shared" si="9"/>
        <v/>
      </c>
      <c r="AG95" s="149">
        <f>IF(AC95&lt;&gt;"",IF(OR('Классы соло'!$K34=2,'Классы соло'!$K34="1|2",'Классы соло'!$K34="2|1"),2,""),"")</f>
        <v>2</v>
      </c>
      <c r="AH95" s="149">
        <f t="shared" si="8"/>
        <v>8</v>
      </c>
      <c r="AI95" s="149" t="str">
        <f t="shared" si="10"/>
        <v>ST LA</v>
      </c>
      <c r="AP95" s="149">
        <f t="shared" ref="AP95:AP114" si="12">AP94+1</f>
        <v>47</v>
      </c>
      <c r="AQ95" s="149">
        <v>48</v>
      </c>
      <c r="AU95" s="149">
        <f>'Классы соло'!$K34</f>
        <v>2</v>
      </c>
    </row>
    <row r="96" spans="12:47" s="149" customFormat="1" ht="11.25" x14ac:dyDescent="0.2">
      <c r="L96" s="149" t="s">
        <v>435</v>
      </c>
      <c r="Z96" s="149">
        <v>1</v>
      </c>
      <c r="AA96" s="149" t="s">
        <v>339</v>
      </c>
      <c r="AB96" s="149">
        <v>49</v>
      </c>
      <c r="AC96" s="149" t="str">
        <f>IF(AND('Классы соло'!Q34&lt;&gt;"",'Классы соло'!$T$2&lt;&gt;""),AB96,"")</f>
        <v/>
      </c>
      <c r="AD96" s="149" t="str">
        <f>IF(AC96&lt;&gt;"",IF(OR('Классы соло'!$S34=1,'Классы соло'!$S34="1|2",'Классы соло'!$S34="2|1"),1,""),"")</f>
        <v/>
      </c>
      <c r="AE96" s="149" t="str">
        <f t="shared" si="7"/>
        <v/>
      </c>
      <c r="AF96" s="149" t="str">
        <f t="shared" si="9"/>
        <v/>
      </c>
      <c r="AG96" s="149" t="str">
        <f>IF(AC96&lt;&gt;"",IF(OR('Классы соло'!$S34=2,'Классы соло'!$S34="1|2",'Классы соло'!$S34="2|1"),2,""),"")</f>
        <v/>
      </c>
      <c r="AH96" s="149" t="str">
        <f t="shared" si="8"/>
        <v/>
      </c>
      <c r="AI96" s="149" t="str">
        <f t="shared" si="10"/>
        <v>ST LA</v>
      </c>
      <c r="AP96" s="149">
        <f t="shared" si="12"/>
        <v>48</v>
      </c>
      <c r="AQ96" s="149">
        <v>49</v>
      </c>
      <c r="AU96" s="149">
        <f>'Классы соло'!$S34</f>
        <v>2</v>
      </c>
    </row>
    <row r="97" spans="12:47" s="149" customFormat="1" ht="11.25" x14ac:dyDescent="0.2">
      <c r="L97" s="149" t="s">
        <v>435</v>
      </c>
      <c r="Z97" s="149">
        <v>1</v>
      </c>
      <c r="AA97" s="149" t="s">
        <v>340</v>
      </c>
      <c r="AB97" s="149">
        <v>50</v>
      </c>
      <c r="AC97" s="149" t="str">
        <f>IF(AND('Классы соло'!E35&lt;&gt;"",'Классы соло'!$T$2&lt;&gt;""),AB97,"")</f>
        <v/>
      </c>
      <c r="AD97" s="149" t="str">
        <f>IF(AC97&lt;&gt;"",IF(OR('Классы соло'!$G35=1,'Классы соло'!$G35="1|2",'Классы соло'!$G35="2|1"),1,""),"")</f>
        <v/>
      </c>
      <c r="AE97" s="149" t="str">
        <f t="shared" si="7"/>
        <v/>
      </c>
      <c r="AF97" s="149" t="str">
        <f t="shared" si="9"/>
        <v/>
      </c>
      <c r="AG97" s="149" t="str">
        <f>IF(AC97&lt;&gt;"",IF(OR('Классы соло'!$G35=2,'Классы соло'!$G35="1|2",'Классы соло'!$G35="2|1"),2,""),"")</f>
        <v/>
      </c>
      <c r="AH97" s="149" t="str">
        <f t="shared" si="8"/>
        <v/>
      </c>
      <c r="AI97" s="149" t="str">
        <f t="shared" si="10"/>
        <v>ST LA</v>
      </c>
      <c r="AP97" s="149">
        <f t="shared" si="12"/>
        <v>49</v>
      </c>
      <c r="AQ97" s="149">
        <v>50</v>
      </c>
      <c r="AU97" s="149">
        <f>'Классы соло'!$G35</f>
        <v>2</v>
      </c>
    </row>
    <row r="98" spans="12:47" s="149" customFormat="1" ht="11.25" x14ac:dyDescent="0.2">
      <c r="L98" s="149" t="s">
        <v>435</v>
      </c>
      <c r="Z98" s="149">
        <v>1</v>
      </c>
      <c r="AA98" s="149" t="s">
        <v>341</v>
      </c>
      <c r="AB98" s="149">
        <v>51</v>
      </c>
      <c r="AC98" s="149" t="str">
        <f>IF(AND('Классы соло'!I35&lt;&gt;"",'Классы соло'!$T$2&lt;&gt;""),AB98,"")</f>
        <v/>
      </c>
      <c r="AD98" s="149" t="str">
        <f>IF(AC98&lt;&gt;"",IF(OR('Классы соло'!$K35=1,'Классы соло'!$K35="1|2",'Классы соло'!$K35="2|1"),1,""),"")</f>
        <v/>
      </c>
      <c r="AE98" s="149" t="str">
        <f t="shared" si="7"/>
        <v/>
      </c>
      <c r="AF98" s="149" t="str">
        <f t="shared" si="9"/>
        <v/>
      </c>
      <c r="AG98" s="149" t="str">
        <f>IF(AC98&lt;&gt;"",IF(OR('Классы соло'!$K35=2,'Классы соло'!$K35="1|2",'Классы соло'!$K35="2|1"),2,""),"")</f>
        <v/>
      </c>
      <c r="AH98" s="149" t="str">
        <f t="shared" si="8"/>
        <v/>
      </c>
      <c r="AI98" s="149" t="str">
        <f t="shared" si="10"/>
        <v>ST LA</v>
      </c>
      <c r="AP98" s="149">
        <f t="shared" si="12"/>
        <v>50</v>
      </c>
      <c r="AQ98" s="149">
        <v>51</v>
      </c>
      <c r="AU98" s="149">
        <f>'Классы соло'!$K35</f>
        <v>2</v>
      </c>
    </row>
    <row r="99" spans="12:47" s="149" customFormat="1" ht="11.25" x14ac:dyDescent="0.2">
      <c r="L99" s="149" t="s">
        <v>435</v>
      </c>
      <c r="Z99" s="149">
        <v>1</v>
      </c>
      <c r="AA99" s="149" t="s">
        <v>342</v>
      </c>
      <c r="AB99" s="149">
        <v>52</v>
      </c>
      <c r="AC99" s="149" t="str">
        <f>IF(AND('Классы соло'!M35&lt;&gt;"",'Классы соло'!$T$2&lt;&gt;""),AB99,"")</f>
        <v/>
      </c>
      <c r="AD99" s="149" t="str">
        <f>IF(AC99&lt;&gt;"",IF(OR('Классы соло'!$O35=1,'Классы соло'!$O35="1|2",'Классы соло'!$O35="2|1"),1,""),"")</f>
        <v/>
      </c>
      <c r="AE99" s="149" t="str">
        <f t="shared" si="7"/>
        <v/>
      </c>
      <c r="AF99" s="149" t="str">
        <f t="shared" si="9"/>
        <v/>
      </c>
      <c r="AG99" s="149" t="str">
        <f>IF(AC99&lt;&gt;"",IF(OR('Классы соло'!$O35=2,'Классы соло'!$O35="1|2",'Классы соло'!$O35="2|1"),2,""),"")</f>
        <v/>
      </c>
      <c r="AH99" s="149" t="str">
        <f t="shared" si="8"/>
        <v/>
      </c>
      <c r="AI99" s="149" t="str">
        <f t="shared" si="10"/>
        <v>ST LA</v>
      </c>
      <c r="AP99" s="149">
        <f t="shared" si="12"/>
        <v>51</v>
      </c>
      <c r="AQ99" s="149">
        <v>52</v>
      </c>
      <c r="AU99" s="149">
        <f>'Классы соло'!$O35</f>
        <v>2</v>
      </c>
    </row>
    <row r="100" spans="12:47" s="149" customFormat="1" ht="11.25" x14ac:dyDescent="0.2">
      <c r="L100" s="149" t="s">
        <v>435</v>
      </c>
      <c r="Z100" s="149">
        <v>1</v>
      </c>
      <c r="AA100" s="149" t="s">
        <v>343</v>
      </c>
      <c r="AB100" s="149">
        <v>53</v>
      </c>
      <c r="AC100" s="149" t="str">
        <f>IF(AND('Классы соло'!Q35&lt;&gt;"",'Классы соло'!$T$2&lt;&gt;""),AB100,"")</f>
        <v/>
      </c>
      <c r="AD100" s="149" t="str">
        <f>IF(AC100&lt;&gt;"",IF(OR('Классы соло'!$S35=1,'Классы соло'!$S35="1|2",'Классы соло'!$S35="2|1"),1,""),"")</f>
        <v/>
      </c>
      <c r="AE100" s="149" t="str">
        <f t="shared" si="7"/>
        <v/>
      </c>
      <c r="AF100" s="149" t="str">
        <f t="shared" si="9"/>
        <v/>
      </c>
      <c r="AG100" s="149" t="str">
        <f>IF(AC100&lt;&gt;"",IF(OR('Классы соло'!$S35=2,'Классы соло'!$S35="1|2",'Классы соло'!$S35="2|1"),2,""),"")</f>
        <v/>
      </c>
      <c r="AH100" s="149" t="str">
        <f t="shared" si="8"/>
        <v/>
      </c>
      <c r="AI100" s="149" t="str">
        <f t="shared" si="10"/>
        <v>ST LA</v>
      </c>
      <c r="AP100" s="149">
        <f t="shared" si="12"/>
        <v>52</v>
      </c>
      <c r="AQ100" s="149">
        <v>53</v>
      </c>
      <c r="AU100" s="149">
        <f>'Классы соло'!$S35</f>
        <v>2</v>
      </c>
    </row>
    <row r="101" spans="12:47" s="149" customFormat="1" ht="11.25" x14ac:dyDescent="0.2">
      <c r="L101" s="149" t="s">
        <v>435</v>
      </c>
      <c r="Z101" s="149">
        <v>1</v>
      </c>
      <c r="AA101" s="149" t="s">
        <v>344</v>
      </c>
      <c r="AB101" s="149">
        <v>54</v>
      </c>
      <c r="AC101" s="149" t="str">
        <f>IF(AND('Классы соло'!E36&lt;&gt;"",'Классы соло'!$T$2&lt;&gt;""),AB101,"")</f>
        <v/>
      </c>
      <c r="AD101" s="149" t="str">
        <f>IF(AC101&lt;&gt;"",IF(OR('Классы соло'!$G36=1,'Классы соло'!$G36="1|2",'Классы соло'!$G36="2|1"),1,""),"")</f>
        <v/>
      </c>
      <c r="AE101" s="149" t="str">
        <f t="shared" si="7"/>
        <v/>
      </c>
      <c r="AF101" s="149" t="str">
        <f t="shared" si="9"/>
        <v/>
      </c>
      <c r="AG101" s="149" t="str">
        <f>IF(AC101&lt;&gt;"",IF(OR('Классы соло'!$G36=2,'Классы соло'!$G36="1|2",'Классы соло'!$G36="2|1"),2,""),"")</f>
        <v/>
      </c>
      <c r="AH101" s="149" t="str">
        <f t="shared" si="8"/>
        <v/>
      </c>
      <c r="AI101" s="149" t="str">
        <f t="shared" si="10"/>
        <v>ST LA</v>
      </c>
      <c r="AP101" s="149">
        <f t="shared" si="12"/>
        <v>53</v>
      </c>
      <c r="AQ101" s="149">
        <v>54</v>
      </c>
      <c r="AU101" s="149">
        <f>'Классы соло'!$G36</f>
        <v>2</v>
      </c>
    </row>
    <row r="102" spans="12:47" s="149" customFormat="1" ht="11.25" x14ac:dyDescent="0.2">
      <c r="L102" s="149" t="s">
        <v>435</v>
      </c>
      <c r="Z102" s="149">
        <v>1</v>
      </c>
      <c r="AA102" s="149" t="s">
        <v>345</v>
      </c>
      <c r="AB102" s="149">
        <v>55</v>
      </c>
      <c r="AC102" s="149">
        <f>IF(AND('Классы соло'!I36&lt;&gt;"",'Классы соло'!$T$2&lt;&gt;""),AB102,"")</f>
        <v>55</v>
      </c>
      <c r="AD102" s="149" t="str">
        <f>IF(AC102&lt;&gt;"",IF(OR('Классы соло'!$K36=1,'Классы соло'!$K36="1|2",'Классы соло'!$K36="2|1"),1,""),"")</f>
        <v/>
      </c>
      <c r="AE102" s="149" t="str">
        <f t="shared" si="7"/>
        <v/>
      </c>
      <c r="AF102" s="149" t="str">
        <f t="shared" si="9"/>
        <v/>
      </c>
      <c r="AG102" s="149">
        <f>IF(AC102&lt;&gt;"",IF(OR('Классы соло'!$K36=2,'Классы соло'!$K36="1|2",'Классы соло'!$K36="2|1"),2,""),"")</f>
        <v>2</v>
      </c>
      <c r="AH102" s="149">
        <f t="shared" si="8"/>
        <v>9</v>
      </c>
      <c r="AI102" s="149" t="str">
        <f t="shared" si="10"/>
        <v>ST LA</v>
      </c>
      <c r="AP102" s="149">
        <f t="shared" si="12"/>
        <v>54</v>
      </c>
      <c r="AQ102" s="149">
        <v>55</v>
      </c>
      <c r="AU102" s="149">
        <f>'Классы соло'!$K36</f>
        <v>2</v>
      </c>
    </row>
    <row r="103" spans="12:47" s="149" customFormat="1" ht="11.25" x14ac:dyDescent="0.2">
      <c r="L103" s="149" t="s">
        <v>435</v>
      </c>
      <c r="Z103" s="149">
        <v>1</v>
      </c>
      <c r="AA103" s="149" t="s">
        <v>346</v>
      </c>
      <c r="AB103" s="149">
        <v>56</v>
      </c>
      <c r="AC103" s="149" t="str">
        <f>IF(AND('Классы соло'!M36&lt;&gt;"",'Классы соло'!$T$2&lt;&gt;""),AB103,"")</f>
        <v/>
      </c>
      <c r="AD103" s="149" t="str">
        <f>IF(AC103&lt;&gt;"",IF(OR('Классы соло'!$O36=1,'Классы соло'!$O36="1|2",'Классы соло'!$O36="2|1"),1,""),"")</f>
        <v/>
      </c>
      <c r="AE103" s="149" t="str">
        <f t="shared" si="7"/>
        <v/>
      </c>
      <c r="AF103" s="149" t="str">
        <f t="shared" si="9"/>
        <v/>
      </c>
      <c r="AG103" s="149" t="str">
        <f>IF(AC103&lt;&gt;"",IF(OR('Классы соло'!$O36=2,'Классы соло'!$O36="1|2",'Классы соло'!$O36="2|1"),2,""),"")</f>
        <v/>
      </c>
      <c r="AH103" s="149" t="str">
        <f t="shared" si="8"/>
        <v/>
      </c>
      <c r="AI103" s="149" t="str">
        <f t="shared" si="10"/>
        <v>ST LA</v>
      </c>
      <c r="AP103" s="149">
        <f t="shared" si="12"/>
        <v>55</v>
      </c>
      <c r="AQ103" s="149">
        <v>56</v>
      </c>
      <c r="AU103" s="149">
        <f>'Классы соло'!$O36</f>
        <v>2</v>
      </c>
    </row>
    <row r="104" spans="12:47" s="149" customFormat="1" ht="11.25" x14ac:dyDescent="0.2">
      <c r="L104" s="149" t="s">
        <v>435</v>
      </c>
      <c r="Z104" s="149">
        <v>1</v>
      </c>
      <c r="AA104" s="149" t="s">
        <v>347</v>
      </c>
      <c r="AB104" s="149">
        <v>57</v>
      </c>
      <c r="AC104" s="149" t="str">
        <f>IF(AND('Классы соло'!Q36&lt;&gt;"",'Классы соло'!$T$2&lt;&gt;""),AB104,"")</f>
        <v/>
      </c>
      <c r="AD104" s="149" t="str">
        <f>IF(AC104&lt;&gt;"",IF(OR('Классы соло'!$S36=1,'Классы соло'!$S36="1|2",'Классы соло'!$S36="2|1"),1,""),"")</f>
        <v/>
      </c>
      <c r="AE104" s="149" t="str">
        <f t="shared" si="7"/>
        <v/>
      </c>
      <c r="AF104" s="149" t="str">
        <f t="shared" si="9"/>
        <v/>
      </c>
      <c r="AG104" s="149" t="str">
        <f>IF(AC104&lt;&gt;"",IF(OR('Классы соло'!$S36=2,'Классы соло'!$S36="1|2",'Классы соло'!$S36="2|1"),2,""),"")</f>
        <v/>
      </c>
      <c r="AH104" s="149" t="str">
        <f t="shared" si="8"/>
        <v/>
      </c>
      <c r="AI104" s="149" t="str">
        <f t="shared" si="10"/>
        <v>ST LA</v>
      </c>
      <c r="AP104" s="149">
        <f t="shared" si="12"/>
        <v>56</v>
      </c>
      <c r="AQ104" s="149">
        <v>57</v>
      </c>
      <c r="AU104" s="149">
        <f>'Классы соло'!$S36</f>
        <v>2</v>
      </c>
    </row>
    <row r="105" spans="12:47" s="149" customFormat="1" ht="11.25" x14ac:dyDescent="0.2">
      <c r="L105" s="149" t="s">
        <v>435</v>
      </c>
      <c r="Z105" s="149">
        <v>1</v>
      </c>
      <c r="AA105" s="149" t="s">
        <v>348</v>
      </c>
      <c r="AB105" s="149">
        <v>58</v>
      </c>
      <c r="AC105" s="149" t="str">
        <f>IF(AND('Классы соло'!E37&lt;&gt;"",'Классы соло'!$T$2&lt;&gt;""),AB105,"")</f>
        <v/>
      </c>
      <c r="AD105" s="149" t="str">
        <f>IF(AC105&lt;&gt;"",IF(OR('Классы соло'!$G37=1,'Классы соло'!$G37="1|2",'Классы соло'!$G37="2|1"),1,""),"")</f>
        <v/>
      </c>
      <c r="AE105" s="149" t="str">
        <f t="shared" si="7"/>
        <v/>
      </c>
      <c r="AF105" s="149" t="str">
        <f t="shared" si="9"/>
        <v/>
      </c>
      <c r="AG105" s="149" t="str">
        <f>IF(AC105&lt;&gt;"",IF(OR('Классы соло'!$G37=2,'Классы соло'!$G37="1|2",'Классы соло'!$G37="2|1"),2,""),"")</f>
        <v/>
      </c>
      <c r="AH105" s="149" t="str">
        <f t="shared" si="8"/>
        <v/>
      </c>
      <c r="AI105" s="149" t="str">
        <f t="shared" si="10"/>
        <v>ST LA</v>
      </c>
      <c r="AP105" s="149">
        <f t="shared" si="12"/>
        <v>57</v>
      </c>
      <c r="AQ105" s="149">
        <v>58</v>
      </c>
      <c r="AU105" s="149">
        <f>'Классы соло'!$G37</f>
        <v>2</v>
      </c>
    </row>
    <row r="106" spans="12:47" s="149" customFormat="1" ht="11.25" x14ac:dyDescent="0.2">
      <c r="L106" s="149" t="s">
        <v>435</v>
      </c>
      <c r="Z106" s="149">
        <v>1</v>
      </c>
      <c r="AA106" s="149" t="s">
        <v>349</v>
      </c>
      <c r="AB106" s="149">
        <v>59</v>
      </c>
      <c r="AC106" s="149" t="str">
        <f>IF(AND('Классы соло'!I37&lt;&gt;"",'Классы соло'!$T$2&lt;&gt;""),AB106,"")</f>
        <v/>
      </c>
      <c r="AD106" s="149" t="str">
        <f>IF(AC106&lt;&gt;"",IF(OR('Классы соло'!$K37=1,'Классы соло'!$K37="1|2",'Классы соло'!$K37="2|1"),1,""),"")</f>
        <v/>
      </c>
      <c r="AE106" s="149" t="str">
        <f t="shared" si="7"/>
        <v/>
      </c>
      <c r="AF106" s="149" t="str">
        <f t="shared" si="9"/>
        <v/>
      </c>
      <c r="AG106" s="149" t="str">
        <f>IF(AC106&lt;&gt;"",IF(OR('Классы соло'!$K37=2,'Классы соло'!$K37="1|2",'Классы соло'!$K37="2|1"),2,""),"")</f>
        <v/>
      </c>
      <c r="AH106" s="149" t="str">
        <f t="shared" si="8"/>
        <v/>
      </c>
      <c r="AI106" s="149" t="str">
        <f t="shared" si="10"/>
        <v>ST LA</v>
      </c>
      <c r="AP106" s="149">
        <f t="shared" si="12"/>
        <v>58</v>
      </c>
      <c r="AQ106" s="149">
        <v>59</v>
      </c>
      <c r="AU106" s="149">
        <f>'Классы соло'!$K37</f>
        <v>2</v>
      </c>
    </row>
    <row r="107" spans="12:47" s="149" customFormat="1" ht="11.25" x14ac:dyDescent="0.2">
      <c r="L107" s="149" t="s">
        <v>435</v>
      </c>
      <c r="Z107" s="149">
        <v>1</v>
      </c>
      <c r="AA107" s="149" t="s">
        <v>350</v>
      </c>
      <c r="AB107" s="149">
        <v>60</v>
      </c>
      <c r="AC107" s="149" t="str">
        <f>IF(AND('Классы соло'!M37&lt;&gt;"",'Классы соло'!$T$2&lt;&gt;""),AB107,"")</f>
        <v/>
      </c>
      <c r="AD107" s="149" t="str">
        <f>IF(AC107&lt;&gt;"",IF(OR('Классы соло'!$O37=1,'Классы соло'!$O37="1|2",'Классы соло'!$O37="2|1"),1,""),"")</f>
        <v/>
      </c>
      <c r="AE107" s="149" t="str">
        <f t="shared" si="7"/>
        <v/>
      </c>
      <c r="AF107" s="149" t="str">
        <f t="shared" si="9"/>
        <v/>
      </c>
      <c r="AG107" s="149" t="str">
        <f>IF(AC107&lt;&gt;"",IF(OR('Классы соло'!$O37=2,'Классы соло'!$O37="1|2",'Классы соло'!$O37="2|1"),2,""),"")</f>
        <v/>
      </c>
      <c r="AH107" s="149" t="str">
        <f t="shared" si="8"/>
        <v/>
      </c>
      <c r="AI107" s="149" t="str">
        <f t="shared" si="10"/>
        <v>ST LA</v>
      </c>
      <c r="AP107" s="149">
        <f t="shared" si="12"/>
        <v>59</v>
      </c>
      <c r="AQ107" s="149">
        <v>60</v>
      </c>
      <c r="AU107" s="149">
        <f>'Классы соло'!$O37</f>
        <v>2</v>
      </c>
    </row>
    <row r="108" spans="12:47" s="149" customFormat="1" ht="11.25" x14ac:dyDescent="0.2">
      <c r="L108" s="149" t="s">
        <v>435</v>
      </c>
      <c r="Z108" s="149">
        <v>1</v>
      </c>
      <c r="AA108" s="149" t="s">
        <v>351</v>
      </c>
      <c r="AB108" s="149">
        <v>61</v>
      </c>
      <c r="AC108" s="149" t="str">
        <f>IF(AND('Классы соло'!Q37&lt;&gt;"",'Классы соло'!$T$2&lt;&gt;""),AB108,"")</f>
        <v/>
      </c>
      <c r="AD108" s="149" t="str">
        <f>IF(AC108&lt;&gt;"",IF(OR('Классы соло'!$S37=1,'Классы соло'!$S37="1|2",'Классы соло'!$S37="2|1"),1,""),"")</f>
        <v/>
      </c>
      <c r="AE108" s="149" t="str">
        <f t="shared" si="7"/>
        <v/>
      </c>
      <c r="AF108" s="149" t="str">
        <f t="shared" si="9"/>
        <v/>
      </c>
      <c r="AG108" s="149" t="str">
        <f>IF(AC108&lt;&gt;"",IF(OR('Классы соло'!$S37=2,'Классы соло'!$S37="1|2",'Классы соло'!$S37="2|1"),2,""),"")</f>
        <v/>
      </c>
      <c r="AH108" s="149" t="str">
        <f t="shared" si="8"/>
        <v/>
      </c>
      <c r="AI108" s="149" t="str">
        <f t="shared" si="10"/>
        <v>ST LA</v>
      </c>
      <c r="AP108" s="149">
        <f t="shared" si="12"/>
        <v>60</v>
      </c>
      <c r="AQ108" s="149">
        <v>61</v>
      </c>
      <c r="AU108" s="149">
        <f>'Классы соло'!$S37</f>
        <v>2</v>
      </c>
    </row>
    <row r="109" spans="12:47" s="149" customFormat="1" ht="11.25" x14ac:dyDescent="0.2">
      <c r="L109" s="149" t="s">
        <v>435</v>
      </c>
      <c r="Z109" s="149">
        <v>1</v>
      </c>
      <c r="AA109" s="149" t="s">
        <v>352</v>
      </c>
      <c r="AB109" s="149">
        <v>62</v>
      </c>
      <c r="AC109" s="149" t="str">
        <f>IF(AND('Классы соло'!E38&lt;&gt;"",'Классы соло'!$T$2&lt;&gt;""),AB109,"")</f>
        <v/>
      </c>
      <c r="AD109" s="149" t="str">
        <f>IF(AC109&lt;&gt;"",IF(OR('Классы соло'!$G38=1,'Классы соло'!$G38="1|2",'Классы соло'!$G38="2|1"),1,""),"")</f>
        <v/>
      </c>
      <c r="AE109" s="149" t="str">
        <f t="shared" si="7"/>
        <v/>
      </c>
      <c r="AF109" s="149" t="str">
        <f t="shared" si="9"/>
        <v/>
      </c>
      <c r="AG109" s="149" t="str">
        <f>IF(AC109&lt;&gt;"",IF(OR('Классы соло'!$G38=2,'Классы соло'!$G38="1|2",'Классы соло'!$G38="2|1"),2,""),"")</f>
        <v/>
      </c>
      <c r="AH109" s="149" t="str">
        <f t="shared" si="8"/>
        <v/>
      </c>
      <c r="AI109" s="149" t="str">
        <f t="shared" si="10"/>
        <v>ST LA</v>
      </c>
      <c r="AP109" s="149">
        <f t="shared" si="12"/>
        <v>61</v>
      </c>
      <c r="AQ109" s="149">
        <v>62</v>
      </c>
      <c r="AU109" s="149">
        <f>'Классы соло'!$G38</f>
        <v>2</v>
      </c>
    </row>
    <row r="110" spans="12:47" s="149" customFormat="1" ht="11.25" x14ac:dyDescent="0.2">
      <c r="L110" s="149" t="s">
        <v>435</v>
      </c>
      <c r="Z110" s="149">
        <v>1</v>
      </c>
      <c r="AA110" s="149" t="s">
        <v>353</v>
      </c>
      <c r="AB110" s="149">
        <v>63</v>
      </c>
      <c r="AC110" s="149" t="str">
        <f>IF(AND('Классы соло'!I38&lt;&gt;"",'Классы соло'!$T$2&lt;&gt;""),AB110,"")</f>
        <v/>
      </c>
      <c r="AD110" s="149" t="str">
        <f>IF(AC110&lt;&gt;"",IF(OR('Классы соло'!$K38=1,'Классы соло'!$K38="1|2",'Классы соло'!$K38="2|1"),1,""),"")</f>
        <v/>
      </c>
      <c r="AE110" s="149" t="str">
        <f t="shared" si="7"/>
        <v/>
      </c>
      <c r="AF110" s="149" t="str">
        <f t="shared" si="9"/>
        <v/>
      </c>
      <c r="AG110" s="149" t="str">
        <f>IF(AC110&lt;&gt;"",IF(OR('Классы соло'!$K38=2,'Классы соло'!$K38="1|2",'Классы соло'!$K38="2|1"),2,""),"")</f>
        <v/>
      </c>
      <c r="AH110" s="149" t="str">
        <f t="shared" si="8"/>
        <v/>
      </c>
      <c r="AI110" s="149" t="str">
        <f t="shared" si="10"/>
        <v>ST LA</v>
      </c>
      <c r="AP110" s="149">
        <f t="shared" si="12"/>
        <v>62</v>
      </c>
      <c r="AQ110" s="149">
        <v>63</v>
      </c>
      <c r="AU110" s="149">
        <f>'Классы соло'!$K38</f>
        <v>2</v>
      </c>
    </row>
    <row r="111" spans="12:47" s="149" customFormat="1" ht="11.25" x14ac:dyDescent="0.2">
      <c r="L111" s="149" t="s">
        <v>435</v>
      </c>
      <c r="Z111" s="149">
        <v>1</v>
      </c>
      <c r="AA111" s="149" t="s">
        <v>354</v>
      </c>
      <c r="AB111" s="149">
        <v>64</v>
      </c>
      <c r="AC111" s="149" t="str">
        <f>IF(AND('Классы соло'!M38&lt;&gt;"",'Классы соло'!$T$2&lt;&gt;""),AB111,"")</f>
        <v/>
      </c>
      <c r="AD111" s="149" t="str">
        <f>IF(AC111&lt;&gt;"",IF(OR('Классы соло'!$O38=1,'Классы соло'!$O38="1|2",'Классы соло'!$O38="2|1"),1,""),"")</f>
        <v/>
      </c>
      <c r="AE111" s="149" t="str">
        <f t="shared" si="7"/>
        <v/>
      </c>
      <c r="AF111" s="149" t="str">
        <f t="shared" si="9"/>
        <v/>
      </c>
      <c r="AG111" s="149" t="str">
        <f>IF(AC111&lt;&gt;"",IF(OR('Классы соло'!$O38=2,'Классы соло'!$O38="1|2",'Классы соло'!$O38="2|1"),2,""),"")</f>
        <v/>
      </c>
      <c r="AH111" s="149" t="str">
        <f t="shared" si="8"/>
        <v/>
      </c>
      <c r="AI111" s="149" t="str">
        <f t="shared" si="10"/>
        <v>ST LA</v>
      </c>
      <c r="AP111" s="149">
        <f t="shared" si="12"/>
        <v>63</v>
      </c>
      <c r="AQ111" s="149">
        <v>64</v>
      </c>
      <c r="AU111" s="149">
        <f>'Классы соло'!$O38</f>
        <v>2</v>
      </c>
    </row>
    <row r="112" spans="12:47" s="149" customFormat="1" ht="11.25" x14ac:dyDescent="0.2">
      <c r="L112" s="149" t="s">
        <v>435</v>
      </c>
      <c r="Z112" s="149">
        <v>1</v>
      </c>
      <c r="AA112" s="149" t="s">
        <v>355</v>
      </c>
      <c r="AB112" s="149">
        <v>65</v>
      </c>
      <c r="AC112" s="149" t="str">
        <f>IF(AND('Классы соло'!Q38&lt;&gt;"",'Классы соло'!$T$2&lt;&gt;""),AB112,"")</f>
        <v/>
      </c>
      <c r="AD112" s="149" t="str">
        <f>IF(AC112&lt;&gt;"",IF(OR('Классы соло'!$S38=1,'Классы соло'!$S38="1|2",'Классы соло'!$S38="2|1"),1,""),"")</f>
        <v/>
      </c>
      <c r="AE112" s="149" t="str">
        <f t="shared" si="7"/>
        <v/>
      </c>
      <c r="AF112" s="149" t="str">
        <f t="shared" si="9"/>
        <v/>
      </c>
      <c r="AG112" s="149" t="str">
        <f>IF(AC112&lt;&gt;"",IF(OR('Классы соло'!$S38=2,'Классы соло'!$S38="1|2",'Классы соло'!$S38="2|1"),2,""),"")</f>
        <v/>
      </c>
      <c r="AH112" s="149" t="str">
        <f t="shared" si="8"/>
        <v/>
      </c>
      <c r="AI112" s="149" t="str">
        <f t="shared" si="10"/>
        <v>ST LA</v>
      </c>
      <c r="AP112" s="149">
        <f t="shared" si="12"/>
        <v>64</v>
      </c>
      <c r="AQ112" s="149">
        <v>65</v>
      </c>
      <c r="AU112" s="149">
        <f>'Классы соло'!$S38</f>
        <v>2</v>
      </c>
    </row>
    <row r="113" spans="12:47" s="149" customFormat="1" ht="11.25" x14ac:dyDescent="0.2">
      <c r="L113" s="149" t="s">
        <v>435</v>
      </c>
      <c r="Z113" s="149">
        <v>1</v>
      </c>
      <c r="AA113" s="149" t="s">
        <v>356</v>
      </c>
      <c r="AB113" s="149">
        <v>66</v>
      </c>
      <c r="AC113" s="149" t="str">
        <f>IF(AND('Классы соло'!E39&lt;&gt;"",'Классы соло'!$T$2&lt;&gt;""),AB113,"")</f>
        <v/>
      </c>
      <c r="AD113" s="149" t="str">
        <f>IF(AC113&lt;&gt;"",IF(OR('Классы соло'!$G39=1,'Классы соло'!$G39="1|2",'Классы соло'!$G39="2|1"),1,""),"")</f>
        <v/>
      </c>
      <c r="AE113" s="149" t="str">
        <f t="shared" si="7"/>
        <v/>
      </c>
      <c r="AF113" s="149" t="str">
        <f t="shared" si="9"/>
        <v/>
      </c>
      <c r="AG113" s="149" t="str">
        <f>IF(AC113&lt;&gt;"",IF(OR('Классы соло'!$G39=2,'Классы соло'!$G39="1|2",'Классы соло'!$G39="2|1"),2,""),"")</f>
        <v/>
      </c>
      <c r="AH113" s="149" t="str">
        <f t="shared" si="8"/>
        <v/>
      </c>
      <c r="AI113" s="149" t="str">
        <f t="shared" si="10"/>
        <v>ST LA</v>
      </c>
      <c r="AP113" s="149">
        <f t="shared" si="12"/>
        <v>65</v>
      </c>
      <c r="AQ113" s="149">
        <v>66</v>
      </c>
      <c r="AU113" s="149">
        <f>'Классы соло'!$G39</f>
        <v>2</v>
      </c>
    </row>
    <row r="114" spans="12:47" s="149" customFormat="1" ht="11.25" x14ac:dyDescent="0.2">
      <c r="L114" s="149" t="s">
        <v>435</v>
      </c>
      <c r="Z114" s="149">
        <v>1</v>
      </c>
      <c r="AA114" s="149" t="s">
        <v>357</v>
      </c>
      <c r="AB114" s="149">
        <v>67</v>
      </c>
      <c r="AC114" s="149" t="str">
        <f>IF(AND('Классы соло'!M39&lt;&gt;"",'Классы соло'!$T$2&lt;&gt;""),AB114,"")</f>
        <v/>
      </c>
      <c r="AD114" s="149" t="str">
        <f>IF(AC114&lt;&gt;"",IF(OR('Классы соло'!$O39=1,'Классы соло'!$O39="1|2",'Классы соло'!$O39="2|1"),1,""),"")</f>
        <v/>
      </c>
      <c r="AE114" s="149" t="str">
        <f t="shared" si="7"/>
        <v/>
      </c>
      <c r="AF114" s="149" t="str">
        <f t="shared" si="9"/>
        <v/>
      </c>
      <c r="AG114" s="149" t="str">
        <f>IF(AC114&lt;&gt;"",IF(OR('Классы соло'!$O39=2,'Классы соло'!$O39="1|2",'Классы соло'!$O39="2|1"),2,""),"")</f>
        <v/>
      </c>
      <c r="AH114" s="149" t="str">
        <f t="shared" si="8"/>
        <v/>
      </c>
      <c r="AI114" s="149" t="str">
        <f t="shared" si="10"/>
        <v>ST LA</v>
      </c>
      <c r="AP114" s="149">
        <f t="shared" si="12"/>
        <v>66</v>
      </c>
      <c r="AQ114" s="149">
        <v>67</v>
      </c>
      <c r="AU114" s="149">
        <f>'Классы соло'!$O39</f>
        <v>2</v>
      </c>
    </row>
    <row r="115" spans="12:47" s="149" customFormat="1" ht="11.25" x14ac:dyDescent="0.2">
      <c r="L115" s="149" t="s">
        <v>435</v>
      </c>
      <c r="Z115" s="149">
        <v>1</v>
      </c>
      <c r="AA115" s="149" t="s">
        <v>210</v>
      </c>
      <c r="AB115" s="149">
        <v>143</v>
      </c>
      <c r="AC115" s="149" t="str">
        <f>IF(AND('Классы пары'!E34&lt;&gt;"",'Классы пары'!$T$2&lt;&gt;""),AB115,"")</f>
        <v/>
      </c>
      <c r="AD115" s="149" t="str">
        <f>IF(AC115&lt;&gt;"",IF(OR('Классы пары'!$G34=1,'Классы пары'!$G34="1|2",'Классы пары'!$G34="2|1"),1,""),"")</f>
        <v/>
      </c>
      <c r="AE115" s="149" t="str">
        <f t="shared" si="7"/>
        <v/>
      </c>
      <c r="AF115" s="149" t="str">
        <f t="shared" si="9"/>
        <v/>
      </c>
      <c r="AG115" s="149" t="str">
        <f>IF(AC115&lt;&gt;"",IF(OR('Классы пары'!$G34=2,'Классы пары'!$G34="1|2",'Классы пары'!$G34="2|1"),2,""),"")</f>
        <v/>
      </c>
      <c r="AH115" s="149" t="str">
        <f t="shared" si="8"/>
        <v/>
      </c>
      <c r="AI115" s="149" t="str">
        <f t="shared" si="10"/>
        <v>ST LA</v>
      </c>
      <c r="AP115" s="149">
        <v>142</v>
      </c>
      <c r="AQ115" s="149">
        <v>143</v>
      </c>
      <c r="AU115" s="149">
        <f>'Классы пары'!$G34</f>
        <v>2</v>
      </c>
    </row>
    <row r="116" spans="12:47" s="149" customFormat="1" ht="11.25" x14ac:dyDescent="0.2">
      <c r="L116" s="149" t="s">
        <v>435</v>
      </c>
      <c r="Z116" s="149">
        <v>1</v>
      </c>
      <c r="AA116" s="149" t="s">
        <v>211</v>
      </c>
      <c r="AB116" s="149">
        <v>144</v>
      </c>
      <c r="AC116" s="149" t="str">
        <f>IF(AND('Классы пары'!I34&lt;&gt;"",'Классы пары'!$T$2&lt;&gt;""),AB116,"")</f>
        <v/>
      </c>
      <c r="AD116" s="149" t="str">
        <f>IF(AC116&lt;&gt;"",IF(OR('Классы пары'!$K34=1,'Классы пары'!$K34="1|2",'Классы пары'!$K34="2|1"),1,""),"")</f>
        <v/>
      </c>
      <c r="AE116" s="149" t="str">
        <f t="shared" si="7"/>
        <v/>
      </c>
      <c r="AF116" s="149" t="str">
        <f t="shared" si="9"/>
        <v/>
      </c>
      <c r="AG116" s="149" t="str">
        <f>IF(AC116&lt;&gt;"",IF(OR('Классы пары'!$K34=2,'Классы пары'!$K34="1|2",'Классы пары'!$K34="2|1"),2,""),"")</f>
        <v/>
      </c>
      <c r="AH116" s="149" t="str">
        <f t="shared" si="8"/>
        <v/>
      </c>
      <c r="AI116" s="149" t="str">
        <f t="shared" si="10"/>
        <v>ST LA</v>
      </c>
      <c r="AP116" s="149">
        <f t="shared" ref="AP116:AP135" si="13">AP115+1</f>
        <v>143</v>
      </c>
      <c r="AQ116" s="149">
        <v>144</v>
      </c>
      <c r="AU116" s="149">
        <f>'Классы пары'!$K34</f>
        <v>2</v>
      </c>
    </row>
    <row r="117" spans="12:47" s="149" customFormat="1" ht="11.25" x14ac:dyDescent="0.2">
      <c r="L117" s="149" t="s">
        <v>435</v>
      </c>
      <c r="Z117" s="149">
        <v>1</v>
      </c>
      <c r="AA117" s="149" t="s">
        <v>212</v>
      </c>
      <c r="AB117" s="149">
        <v>145</v>
      </c>
      <c r="AC117" s="149" t="str">
        <f>IF(AND('Классы пары'!Q34&lt;&gt;"",'Классы пары'!$T$2&lt;&gt;""),AB117,"")</f>
        <v/>
      </c>
      <c r="AD117" s="149" t="str">
        <f>IF(AC117&lt;&gt;"",IF(OR('Классы пары'!$S34=1,'Классы пары'!$S34="1|2",'Классы пары'!$S34="2|1"),1,""),"")</f>
        <v/>
      </c>
      <c r="AE117" s="149" t="str">
        <f t="shared" si="7"/>
        <v/>
      </c>
      <c r="AF117" s="149" t="str">
        <f t="shared" si="9"/>
        <v/>
      </c>
      <c r="AG117" s="149" t="str">
        <f>IF(AC117&lt;&gt;"",IF(OR('Классы пары'!$S34=2,'Классы пары'!$S34="1|2",'Классы пары'!$S34="2|1"),2,""),"")</f>
        <v/>
      </c>
      <c r="AH117" s="149" t="str">
        <f t="shared" si="8"/>
        <v/>
      </c>
      <c r="AI117" s="149" t="str">
        <f t="shared" si="10"/>
        <v>ST LA</v>
      </c>
      <c r="AP117" s="149">
        <f t="shared" si="13"/>
        <v>144</v>
      </c>
      <c r="AQ117" s="149">
        <v>145</v>
      </c>
      <c r="AU117" s="149">
        <f>'Классы пары'!$S34</f>
        <v>2</v>
      </c>
    </row>
    <row r="118" spans="12:47" s="149" customFormat="1" ht="11.25" x14ac:dyDescent="0.2">
      <c r="L118" s="149" t="s">
        <v>435</v>
      </c>
      <c r="Z118" s="149">
        <v>1</v>
      </c>
      <c r="AA118" s="149" t="s">
        <v>213</v>
      </c>
      <c r="AB118" s="149">
        <v>146</v>
      </c>
      <c r="AC118" s="149" t="str">
        <f>IF(AND('Классы пары'!E35&lt;&gt;"",'Классы пары'!$T$2&lt;&gt;""),AB118,"")</f>
        <v/>
      </c>
      <c r="AD118" s="149" t="str">
        <f>IF(AC118&lt;&gt;"",IF(OR('Классы пары'!$G35=1,'Классы пары'!$G35="1|2",'Классы пары'!$G35="2|1"),1,""),"")</f>
        <v/>
      </c>
      <c r="AE118" s="149" t="str">
        <f t="shared" si="7"/>
        <v/>
      </c>
      <c r="AF118" s="149" t="str">
        <f t="shared" si="9"/>
        <v/>
      </c>
      <c r="AG118" s="149" t="str">
        <f>IF(AC118&lt;&gt;"",IF(OR('Классы пары'!$G35=2,'Классы пары'!$G35="1|2",'Классы пары'!$G35="2|1"),2,""),"")</f>
        <v/>
      </c>
      <c r="AH118" s="149" t="str">
        <f t="shared" si="8"/>
        <v/>
      </c>
      <c r="AI118" s="149" t="str">
        <f t="shared" si="10"/>
        <v>ST LA</v>
      </c>
      <c r="AP118" s="149">
        <f t="shared" si="13"/>
        <v>145</v>
      </c>
      <c r="AQ118" s="149">
        <v>146</v>
      </c>
      <c r="AU118" s="149">
        <f>'Классы пары'!$G35</f>
        <v>2</v>
      </c>
    </row>
    <row r="119" spans="12:47" s="149" customFormat="1" ht="11.25" x14ac:dyDescent="0.2">
      <c r="L119" s="149" t="s">
        <v>435</v>
      </c>
      <c r="Z119" s="149">
        <v>1</v>
      </c>
      <c r="AA119" s="149" t="s">
        <v>214</v>
      </c>
      <c r="AB119" s="149">
        <v>147</v>
      </c>
      <c r="AC119" s="149" t="str">
        <f>IF(AND('Классы пары'!I35&lt;&gt;"",'Классы пары'!$T$2&lt;&gt;""),AB119,"")</f>
        <v/>
      </c>
      <c r="AD119" s="149" t="str">
        <f>IF(AC119&lt;&gt;"",IF(OR('Классы пары'!$K35=1,'Классы пары'!$K35="1|2",'Классы пары'!$K35="2|1"),1,""),"")</f>
        <v/>
      </c>
      <c r="AE119" s="149" t="str">
        <f t="shared" si="7"/>
        <v/>
      </c>
      <c r="AF119" s="149" t="str">
        <f t="shared" si="9"/>
        <v/>
      </c>
      <c r="AG119" s="149" t="str">
        <f>IF(AC119&lt;&gt;"",IF(OR('Классы пары'!$K35=2,'Классы пары'!$K35="1|2",'Классы пары'!$K35="2|1"),2,""),"")</f>
        <v/>
      </c>
      <c r="AH119" s="149" t="str">
        <f t="shared" si="8"/>
        <v/>
      </c>
      <c r="AI119" s="149" t="str">
        <f t="shared" si="10"/>
        <v>ST LA</v>
      </c>
      <c r="AP119" s="149">
        <f t="shared" si="13"/>
        <v>146</v>
      </c>
      <c r="AQ119" s="149">
        <v>147</v>
      </c>
      <c r="AU119" s="149">
        <f>'Классы пары'!$K35</f>
        <v>2</v>
      </c>
    </row>
    <row r="120" spans="12:47" s="149" customFormat="1" ht="11.25" x14ac:dyDescent="0.2">
      <c r="L120" s="149" t="s">
        <v>435</v>
      </c>
      <c r="Z120" s="149">
        <v>1</v>
      </c>
      <c r="AA120" s="149" t="s">
        <v>215</v>
      </c>
      <c r="AB120" s="149">
        <v>148</v>
      </c>
      <c r="AC120" s="149" t="str">
        <f>IF(AND('Классы пары'!M35&lt;&gt;"",'Классы пары'!$T$2&lt;&gt;""),AB120,"")</f>
        <v/>
      </c>
      <c r="AD120" s="149" t="str">
        <f>IF(AC120&lt;&gt;"",IF(OR('Классы пары'!$O35=1,'Классы пары'!$O35="1|2",'Классы пары'!$O35="2|1"),1,""),"")</f>
        <v/>
      </c>
      <c r="AE120" s="149" t="str">
        <f t="shared" si="7"/>
        <v/>
      </c>
      <c r="AF120" s="149" t="str">
        <f t="shared" si="9"/>
        <v/>
      </c>
      <c r="AG120" s="149" t="str">
        <f>IF(AC120&lt;&gt;"",IF(OR('Классы пары'!$O35=2,'Классы пары'!$O35="1|2",'Классы пары'!$O35="2|1"),2,""),"")</f>
        <v/>
      </c>
      <c r="AH120" s="149" t="str">
        <f t="shared" si="8"/>
        <v/>
      </c>
      <c r="AI120" s="149" t="str">
        <f t="shared" si="10"/>
        <v>ST LA</v>
      </c>
      <c r="AP120" s="149">
        <f t="shared" si="13"/>
        <v>147</v>
      </c>
      <c r="AQ120" s="149">
        <v>148</v>
      </c>
      <c r="AU120" s="149">
        <f>'Классы пары'!$O35</f>
        <v>2</v>
      </c>
    </row>
    <row r="121" spans="12:47" s="149" customFormat="1" ht="11.25" x14ac:dyDescent="0.2">
      <c r="L121" s="149" t="s">
        <v>435</v>
      </c>
      <c r="Z121" s="149">
        <v>1</v>
      </c>
      <c r="AA121" s="149" t="s">
        <v>216</v>
      </c>
      <c r="AB121" s="149">
        <v>149</v>
      </c>
      <c r="AC121" s="149" t="str">
        <f>IF(AND('Классы пары'!Q35&lt;&gt;"",'Классы пары'!$T$2&lt;&gt;""),AB121,"")</f>
        <v/>
      </c>
      <c r="AD121" s="149" t="str">
        <f>IF(AC121&lt;&gt;"",IF(OR('Классы пары'!$S35=1,'Классы пары'!$S35="1|2",'Классы пары'!$S35="2|1"),1,""),"")</f>
        <v/>
      </c>
      <c r="AE121" s="149" t="str">
        <f t="shared" si="7"/>
        <v/>
      </c>
      <c r="AF121" s="149" t="str">
        <f t="shared" si="9"/>
        <v/>
      </c>
      <c r="AG121" s="149" t="str">
        <f>IF(AC121&lt;&gt;"",IF(OR('Классы пары'!$S35=2,'Классы пары'!$S35="1|2",'Классы пары'!$S35="2|1"),2,""),"")</f>
        <v/>
      </c>
      <c r="AH121" s="149" t="str">
        <f t="shared" si="8"/>
        <v/>
      </c>
      <c r="AI121" s="149" t="str">
        <f t="shared" si="10"/>
        <v>ST LA</v>
      </c>
      <c r="AP121" s="149">
        <f t="shared" si="13"/>
        <v>148</v>
      </c>
      <c r="AQ121" s="149">
        <v>149</v>
      </c>
      <c r="AU121" s="149">
        <f>'Классы пары'!$S35</f>
        <v>2</v>
      </c>
    </row>
    <row r="122" spans="12:47" s="149" customFormat="1" ht="11.25" x14ac:dyDescent="0.2">
      <c r="L122" s="149" t="s">
        <v>435</v>
      </c>
      <c r="Z122" s="149">
        <v>1</v>
      </c>
      <c r="AA122" s="149" t="s">
        <v>217</v>
      </c>
      <c r="AB122" s="149">
        <v>150</v>
      </c>
      <c r="AC122" s="149" t="str">
        <f>IF(AND('Классы пары'!E36&lt;&gt;"",'Классы пары'!$T$2&lt;&gt;""),AB122,"")</f>
        <v/>
      </c>
      <c r="AD122" s="149" t="str">
        <f>IF(AC122&lt;&gt;"",IF(OR('Классы пары'!$G36=1,'Классы пары'!$G36="1|2",'Классы пары'!$G36="2|1"),1,""),"")</f>
        <v/>
      </c>
      <c r="AE122" s="149" t="str">
        <f t="shared" si="7"/>
        <v/>
      </c>
      <c r="AF122" s="149" t="str">
        <f t="shared" si="9"/>
        <v/>
      </c>
      <c r="AG122" s="149" t="str">
        <f>IF(AC122&lt;&gt;"",IF(OR('Классы пары'!$G36=2,'Классы пары'!$G36="1|2",'Классы пары'!$G36="2|1"),2,""),"")</f>
        <v/>
      </c>
      <c r="AH122" s="149" t="str">
        <f t="shared" si="8"/>
        <v/>
      </c>
      <c r="AI122" s="149" t="str">
        <f t="shared" si="10"/>
        <v>ST LA</v>
      </c>
      <c r="AP122" s="149">
        <f t="shared" si="13"/>
        <v>149</v>
      </c>
      <c r="AQ122" s="149">
        <v>150</v>
      </c>
      <c r="AU122" s="149">
        <f>'Классы пары'!$G36</f>
        <v>2</v>
      </c>
    </row>
    <row r="123" spans="12:47" s="149" customFormat="1" ht="11.25" x14ac:dyDescent="0.2">
      <c r="L123" s="149" t="s">
        <v>435</v>
      </c>
      <c r="Z123" s="149">
        <v>1</v>
      </c>
      <c r="AA123" s="149" t="s">
        <v>218</v>
      </c>
      <c r="AB123" s="149">
        <v>151</v>
      </c>
      <c r="AC123" s="149" t="str">
        <f>IF(AND('Классы пары'!I36&lt;&gt;"",'Классы пары'!$T$2&lt;&gt;""),AB123,"")</f>
        <v/>
      </c>
      <c r="AD123" s="149" t="str">
        <f>IF(AC123&lt;&gt;"",IF(OR('Классы пары'!$K36=1,'Классы пары'!$K36="1|2",'Классы пары'!$K36="2|1"),1,""),"")</f>
        <v/>
      </c>
      <c r="AE123" s="149" t="str">
        <f t="shared" si="7"/>
        <v/>
      </c>
      <c r="AF123" s="149" t="str">
        <f t="shared" si="9"/>
        <v/>
      </c>
      <c r="AG123" s="149" t="str">
        <f>IF(AC123&lt;&gt;"",IF(OR('Классы пары'!$K36=2,'Классы пары'!$K36="1|2",'Классы пары'!$K36="2|1"),2,""),"")</f>
        <v/>
      </c>
      <c r="AH123" s="149" t="str">
        <f t="shared" si="8"/>
        <v/>
      </c>
      <c r="AI123" s="149" t="str">
        <f t="shared" si="10"/>
        <v>ST LA</v>
      </c>
      <c r="AP123" s="149">
        <f t="shared" si="13"/>
        <v>150</v>
      </c>
      <c r="AQ123" s="149">
        <v>151</v>
      </c>
      <c r="AU123" s="149">
        <f>'Классы пары'!$K36</f>
        <v>2</v>
      </c>
    </row>
    <row r="124" spans="12:47" s="149" customFormat="1" ht="11.25" x14ac:dyDescent="0.2">
      <c r="L124" s="149" t="s">
        <v>435</v>
      </c>
      <c r="Z124" s="149">
        <v>1</v>
      </c>
      <c r="AA124" s="149" t="s">
        <v>219</v>
      </c>
      <c r="AB124" s="149">
        <v>152</v>
      </c>
      <c r="AC124" s="149" t="str">
        <f>IF(AND('Классы пары'!M36&lt;&gt;"",'Классы пары'!$T$2&lt;&gt;""),AB124,"")</f>
        <v/>
      </c>
      <c r="AD124" s="149" t="str">
        <f>IF(AC124&lt;&gt;"",IF(OR('Классы пары'!$O36=1,'Классы пары'!$O36="1|2",'Классы пары'!$O36="2|1"),1,""),"")</f>
        <v/>
      </c>
      <c r="AE124" s="149" t="str">
        <f t="shared" si="7"/>
        <v/>
      </c>
      <c r="AF124" s="149" t="str">
        <f t="shared" si="9"/>
        <v/>
      </c>
      <c r="AG124" s="149" t="str">
        <f>IF(AC124&lt;&gt;"",IF(OR('Классы пары'!$O36=2,'Классы пары'!$O36="1|2",'Классы пары'!$O36="2|1"),2,""),"")</f>
        <v/>
      </c>
      <c r="AH124" s="149" t="str">
        <f t="shared" si="8"/>
        <v/>
      </c>
      <c r="AI124" s="149" t="str">
        <f t="shared" si="10"/>
        <v>ST LA</v>
      </c>
      <c r="AP124" s="149">
        <f t="shared" si="13"/>
        <v>151</v>
      </c>
      <c r="AQ124" s="149">
        <v>152</v>
      </c>
      <c r="AU124" s="149">
        <f>'Классы пары'!$O36</f>
        <v>2</v>
      </c>
    </row>
    <row r="125" spans="12:47" s="149" customFormat="1" ht="11.25" x14ac:dyDescent="0.2">
      <c r="L125" s="149" t="s">
        <v>435</v>
      </c>
      <c r="Z125" s="149">
        <v>1</v>
      </c>
      <c r="AA125" s="149" t="s">
        <v>220</v>
      </c>
      <c r="AB125" s="149">
        <v>153</v>
      </c>
      <c r="AC125" s="149" t="str">
        <f>IF(AND('Классы пары'!Q36&lt;&gt;"",'Классы пары'!$T$2&lt;&gt;""),AB125,"")</f>
        <v/>
      </c>
      <c r="AD125" s="149" t="str">
        <f>IF(AC125&lt;&gt;"",IF(OR('Классы пары'!$S36=1,'Классы пары'!$S36="1|2",'Классы пары'!$S36="2|1"),1,""),"")</f>
        <v/>
      </c>
      <c r="AE125" s="149" t="str">
        <f t="shared" si="7"/>
        <v/>
      </c>
      <c r="AF125" s="149" t="str">
        <f t="shared" si="9"/>
        <v/>
      </c>
      <c r="AG125" s="149" t="str">
        <f>IF(AC125&lt;&gt;"",IF(OR('Классы пары'!$S36=2,'Классы пары'!$S36="1|2",'Классы пары'!$S36="2|1"),2,""),"")</f>
        <v/>
      </c>
      <c r="AH125" s="149" t="str">
        <f t="shared" si="8"/>
        <v/>
      </c>
      <c r="AI125" s="149" t="str">
        <f t="shared" si="10"/>
        <v>ST LA</v>
      </c>
      <c r="AP125" s="149">
        <f t="shared" si="13"/>
        <v>152</v>
      </c>
      <c r="AQ125" s="149">
        <v>153</v>
      </c>
      <c r="AU125" s="149">
        <f>'Классы пары'!$S36</f>
        <v>2</v>
      </c>
    </row>
    <row r="126" spans="12:47" s="149" customFormat="1" ht="11.25" x14ac:dyDescent="0.2">
      <c r="L126" s="149" t="s">
        <v>435</v>
      </c>
      <c r="Z126" s="149">
        <v>1</v>
      </c>
      <c r="AA126" s="149" t="s">
        <v>221</v>
      </c>
      <c r="AB126" s="149">
        <v>154</v>
      </c>
      <c r="AC126" s="149" t="str">
        <f>IF(AND('Классы пары'!E37&lt;&gt;"",'Классы пары'!$T$2&lt;&gt;""),AB126,"")</f>
        <v/>
      </c>
      <c r="AD126" s="149" t="str">
        <f>IF(AC126&lt;&gt;"",IF(OR('Классы пары'!$G37=1,'Классы пары'!$G37="1|2",'Классы пары'!$G37="2|1"),1,""),"")</f>
        <v/>
      </c>
      <c r="AE126" s="149" t="str">
        <f t="shared" si="7"/>
        <v/>
      </c>
      <c r="AF126" s="149" t="str">
        <f t="shared" si="9"/>
        <v/>
      </c>
      <c r="AG126" s="149" t="str">
        <f>IF(AC126&lt;&gt;"",IF(OR('Классы пары'!$G37=2,'Классы пары'!$G37="1|2",'Классы пары'!$G37="2|1"),2,""),"")</f>
        <v/>
      </c>
      <c r="AH126" s="149" t="str">
        <f t="shared" si="8"/>
        <v/>
      </c>
      <c r="AI126" s="149" t="str">
        <f t="shared" si="10"/>
        <v>ST LA</v>
      </c>
      <c r="AP126" s="149">
        <f t="shared" si="13"/>
        <v>153</v>
      </c>
      <c r="AQ126" s="149">
        <v>154</v>
      </c>
      <c r="AU126" s="149">
        <f>'Классы пары'!$G37</f>
        <v>2</v>
      </c>
    </row>
    <row r="127" spans="12:47" s="149" customFormat="1" ht="11.25" x14ac:dyDescent="0.2">
      <c r="L127" s="149" t="s">
        <v>435</v>
      </c>
      <c r="Z127" s="149">
        <v>1</v>
      </c>
      <c r="AA127" s="149" t="s">
        <v>222</v>
      </c>
      <c r="AB127" s="149">
        <v>155</v>
      </c>
      <c r="AC127" s="149" t="str">
        <f>IF(AND('Классы пары'!I37&lt;&gt;"",'Классы пары'!$T$2&lt;&gt;""),AB127,"")</f>
        <v/>
      </c>
      <c r="AD127" s="149" t="str">
        <f>IF(AC127&lt;&gt;"",IF(OR('Классы пары'!$K37=1,'Классы пары'!$K37="1|2",'Классы пары'!$K37="2|1"),1,""),"")</f>
        <v/>
      </c>
      <c r="AE127" s="149" t="str">
        <f t="shared" si="7"/>
        <v/>
      </c>
      <c r="AF127" s="149" t="str">
        <f t="shared" si="9"/>
        <v/>
      </c>
      <c r="AG127" s="149" t="str">
        <f>IF(AC127&lt;&gt;"",IF(OR('Классы пары'!$K37=2,'Классы пары'!$K37="1|2",'Классы пары'!$K37="2|1"),2,""),"")</f>
        <v/>
      </c>
      <c r="AH127" s="149" t="str">
        <f t="shared" si="8"/>
        <v/>
      </c>
      <c r="AI127" s="149" t="str">
        <f t="shared" si="10"/>
        <v>ST LA</v>
      </c>
      <c r="AP127" s="149">
        <f t="shared" si="13"/>
        <v>154</v>
      </c>
      <c r="AQ127" s="149">
        <v>155</v>
      </c>
      <c r="AU127" s="149">
        <f>'Классы пары'!$K37</f>
        <v>2</v>
      </c>
    </row>
    <row r="128" spans="12:47" s="149" customFormat="1" ht="11.25" x14ac:dyDescent="0.2">
      <c r="L128" s="149" t="s">
        <v>435</v>
      </c>
      <c r="Z128" s="149">
        <v>1</v>
      </c>
      <c r="AA128" s="149" t="s">
        <v>223</v>
      </c>
      <c r="AB128" s="149">
        <v>156</v>
      </c>
      <c r="AC128" s="149" t="str">
        <f>IF(AND('Классы пары'!M37&lt;&gt;"",'Классы пары'!$T$2&lt;&gt;""),AB128,"")</f>
        <v/>
      </c>
      <c r="AD128" s="149" t="str">
        <f>IF(AC128&lt;&gt;"",IF(OR('Классы пары'!$O37=1,'Классы пары'!$O37="1|2",'Классы пары'!$O37="2|1"),1,""),"")</f>
        <v/>
      </c>
      <c r="AE128" s="149" t="str">
        <f t="shared" si="7"/>
        <v/>
      </c>
      <c r="AF128" s="149" t="str">
        <f t="shared" si="9"/>
        <v/>
      </c>
      <c r="AG128" s="149" t="str">
        <f>IF(AC128&lt;&gt;"",IF(OR('Классы пары'!$O37=2,'Классы пары'!$O37="1|2",'Классы пары'!$O37="2|1"),2,""),"")</f>
        <v/>
      </c>
      <c r="AH128" s="149" t="str">
        <f t="shared" si="8"/>
        <v/>
      </c>
      <c r="AI128" s="149" t="str">
        <f t="shared" si="10"/>
        <v>ST LA</v>
      </c>
      <c r="AP128" s="149">
        <f t="shared" si="13"/>
        <v>155</v>
      </c>
      <c r="AQ128" s="149">
        <v>156</v>
      </c>
      <c r="AU128" s="149">
        <f>'Классы пары'!$O37</f>
        <v>2</v>
      </c>
    </row>
    <row r="129" spans="12:47" s="149" customFormat="1" ht="11.25" x14ac:dyDescent="0.2">
      <c r="L129" s="149" t="s">
        <v>435</v>
      </c>
      <c r="Z129" s="149">
        <v>1</v>
      </c>
      <c r="AA129" s="149" t="s">
        <v>224</v>
      </c>
      <c r="AB129" s="149">
        <v>157</v>
      </c>
      <c r="AC129" s="149" t="str">
        <f>IF(AND('Классы пары'!Q37&lt;&gt;"",'Классы пары'!$T$2&lt;&gt;""),AB129,"")</f>
        <v/>
      </c>
      <c r="AD129" s="149" t="str">
        <f>IF(AC129&lt;&gt;"",IF(OR('Классы пары'!$S37=1,'Классы пары'!$S37="1|2",'Классы пары'!$S37="2|1"),1,""),"")</f>
        <v/>
      </c>
      <c r="AE129" s="149" t="str">
        <f t="shared" si="7"/>
        <v/>
      </c>
      <c r="AF129" s="149" t="str">
        <f t="shared" si="9"/>
        <v/>
      </c>
      <c r="AG129" s="149" t="str">
        <f>IF(AC129&lt;&gt;"",IF(OR('Классы пары'!$S37=2,'Классы пары'!$S37="1|2",'Классы пары'!$S37="2|1"),2,""),"")</f>
        <v/>
      </c>
      <c r="AH129" s="149" t="str">
        <f t="shared" si="8"/>
        <v/>
      </c>
      <c r="AI129" s="149" t="str">
        <f t="shared" si="10"/>
        <v>ST LA</v>
      </c>
      <c r="AP129" s="149">
        <f t="shared" si="13"/>
        <v>156</v>
      </c>
      <c r="AQ129" s="149">
        <v>157</v>
      </c>
      <c r="AU129" s="149">
        <f>'Классы пары'!$S37</f>
        <v>2</v>
      </c>
    </row>
    <row r="130" spans="12:47" s="149" customFormat="1" ht="11.25" x14ac:dyDescent="0.2">
      <c r="L130" s="149" t="s">
        <v>435</v>
      </c>
      <c r="Z130" s="149">
        <v>1</v>
      </c>
      <c r="AA130" s="149" t="s">
        <v>225</v>
      </c>
      <c r="AB130" s="149">
        <v>158</v>
      </c>
      <c r="AC130" s="149" t="str">
        <f>IF(AND('Классы пары'!E38&lt;&gt;"",'Классы пары'!$T$2&lt;&gt;""),AB130,"")</f>
        <v/>
      </c>
      <c r="AD130" s="149" t="str">
        <f>IF(AC130&lt;&gt;"",IF(OR('Классы пары'!$G38=1,'Классы пары'!$G38="1|2",'Классы пары'!$G38="2|1"),1,""),"")</f>
        <v/>
      </c>
      <c r="AE130" s="149" t="str">
        <f t="shared" si="7"/>
        <v/>
      </c>
      <c r="AF130" s="149" t="str">
        <f t="shared" si="9"/>
        <v/>
      </c>
      <c r="AG130" s="149" t="str">
        <f>IF(AC130&lt;&gt;"",IF(OR('Классы пары'!$G38=2,'Классы пары'!$G38="1|2",'Классы пары'!$G38="2|1"),2,""),"")</f>
        <v/>
      </c>
      <c r="AH130" s="149" t="str">
        <f t="shared" si="8"/>
        <v/>
      </c>
      <c r="AI130" s="149" t="str">
        <f t="shared" si="10"/>
        <v>ST LA</v>
      </c>
      <c r="AP130" s="149">
        <f t="shared" si="13"/>
        <v>157</v>
      </c>
      <c r="AQ130" s="149">
        <v>158</v>
      </c>
      <c r="AU130" s="149">
        <f>'Классы пары'!$G38</f>
        <v>2</v>
      </c>
    </row>
    <row r="131" spans="12:47" s="149" customFormat="1" ht="11.25" x14ac:dyDescent="0.2">
      <c r="Z131" s="149">
        <v>1</v>
      </c>
      <c r="AA131" s="149" t="s">
        <v>226</v>
      </c>
      <c r="AB131" s="149">
        <v>159</v>
      </c>
      <c r="AC131" s="149" t="str">
        <f>IF(AND('Классы пары'!I38&lt;&gt;"",'Классы пары'!$T$2&lt;&gt;""),AB131,"")</f>
        <v/>
      </c>
      <c r="AD131" s="149" t="str">
        <f>IF(AC131&lt;&gt;"",IF(OR('Классы пары'!$K38=1,'Классы пары'!$K38="1|2",'Классы пары'!$K38="2|1"),1,""),"")</f>
        <v/>
      </c>
      <c r="AE131" s="149" t="str">
        <f t="shared" ref="AE131:AE194" si="14">IF(AD131=1,SUMPRODUCT(-(AC$3:AC$303&lt;=AC131),-(AD$3:AD$303=1)),"")</f>
        <v/>
      </c>
      <c r="AF131" s="149" t="str">
        <f t="shared" si="9"/>
        <v/>
      </c>
      <c r="AG131" s="149" t="str">
        <f>IF(AC131&lt;&gt;"",IF(OR('Классы пары'!$K38=2,'Классы пары'!$K38="1|2",'Классы пары'!$K38="2|1"),2,""),"")</f>
        <v/>
      </c>
      <c r="AH131" s="149" t="str">
        <f t="shared" ref="AH131:AH194" si="15">IF(AG131=2,SUMPRODUCT(-(AC$3:AC$303&lt;=AC131),-(AG$3:AG$303=2)),"")</f>
        <v/>
      </c>
      <c r="AI131" s="149" t="str">
        <f t="shared" si="10"/>
        <v>ST LA</v>
      </c>
      <c r="AP131" s="149">
        <f t="shared" si="13"/>
        <v>158</v>
      </c>
      <c r="AQ131" s="149">
        <v>159</v>
      </c>
      <c r="AU131" s="149">
        <f>'Классы пары'!$K38</f>
        <v>2</v>
      </c>
    </row>
    <row r="132" spans="12:47" s="149" customFormat="1" ht="11.25" x14ac:dyDescent="0.2">
      <c r="Z132" s="149">
        <v>1</v>
      </c>
      <c r="AA132" s="149" t="s">
        <v>227</v>
      </c>
      <c r="AB132" s="149">
        <v>160</v>
      </c>
      <c r="AC132" s="149" t="str">
        <f>IF(AND('Классы пары'!M38&lt;&gt;"",'Классы пары'!$T$2&lt;&gt;""),AB132,"")</f>
        <v/>
      </c>
      <c r="AD132" s="149" t="str">
        <f>IF(AC132&lt;&gt;"",IF(OR('Классы пары'!$O38=1,'Классы пары'!$O38="1|2",'Классы пары'!$O38="2|1"),1,""),"")</f>
        <v/>
      </c>
      <c r="AE132" s="149" t="str">
        <f t="shared" si="14"/>
        <v/>
      </c>
      <c r="AF132" s="149" t="str">
        <f t="shared" ref="AF132:AF195" si="16">IF(AU132=1,"ST LA",IF(AU132="1|2","ST",IF(AU132="2|1","LA","")))</f>
        <v/>
      </c>
      <c r="AG132" s="149" t="str">
        <f>IF(AC132&lt;&gt;"",IF(OR('Классы пары'!$O38=2,'Классы пары'!$O38="1|2",'Классы пары'!$O38="2|1"),2,""),"")</f>
        <v/>
      </c>
      <c r="AH132" s="149" t="str">
        <f t="shared" si="15"/>
        <v/>
      </c>
      <c r="AI132" s="149" t="str">
        <f t="shared" ref="AI132:AI195" si="17">IF(AU132=2,"ST LA",IF(AU132="2|1","ST",IF(AU132="1|2","LA","")))</f>
        <v>ST LA</v>
      </c>
      <c r="AP132" s="149">
        <f t="shared" si="13"/>
        <v>159</v>
      </c>
      <c r="AQ132" s="149">
        <v>160</v>
      </c>
      <c r="AU132" s="149">
        <f>'Классы пары'!$O38</f>
        <v>2</v>
      </c>
    </row>
    <row r="133" spans="12:47" s="149" customFormat="1" ht="11.25" x14ac:dyDescent="0.2">
      <c r="Z133" s="149">
        <v>1</v>
      </c>
      <c r="AA133" s="149" t="s">
        <v>228</v>
      </c>
      <c r="AB133" s="149">
        <v>161</v>
      </c>
      <c r="AC133" s="149" t="str">
        <f>IF(AND('Классы пары'!Q38&lt;&gt;"",'Классы пары'!$T$2&lt;&gt;""),AB133,"")</f>
        <v/>
      </c>
      <c r="AD133" s="149" t="str">
        <f>IF(AC133&lt;&gt;"",IF(OR('Классы пары'!$S38=1,'Классы пары'!$S38="1|2",'Классы пары'!$S38="2|1"),1,""),"")</f>
        <v/>
      </c>
      <c r="AE133" s="149" t="str">
        <f t="shared" si="14"/>
        <v/>
      </c>
      <c r="AF133" s="149" t="str">
        <f t="shared" si="16"/>
        <v/>
      </c>
      <c r="AG133" s="149" t="str">
        <f>IF(AC133&lt;&gt;"",IF(OR('Классы пары'!$S38=2,'Классы пары'!$S38="1|2",'Классы пары'!$S38="2|1"),2,""),"")</f>
        <v/>
      </c>
      <c r="AH133" s="149" t="str">
        <f t="shared" si="15"/>
        <v/>
      </c>
      <c r="AI133" s="149" t="str">
        <f t="shared" si="17"/>
        <v>ST LA</v>
      </c>
      <c r="AP133" s="149">
        <f t="shared" si="13"/>
        <v>160</v>
      </c>
      <c r="AQ133" s="149">
        <v>161</v>
      </c>
      <c r="AU133" s="149">
        <f>'Классы пары'!$S38</f>
        <v>2</v>
      </c>
    </row>
    <row r="134" spans="12:47" s="149" customFormat="1" ht="11.25" x14ac:dyDescent="0.2">
      <c r="Z134" s="149">
        <v>1</v>
      </c>
      <c r="AA134" s="149" t="s">
        <v>229</v>
      </c>
      <c r="AB134" s="149">
        <v>162</v>
      </c>
      <c r="AC134" s="149" t="str">
        <f>IF(AND('Классы пары'!E39&lt;&gt;"",'Классы пары'!$T$2&lt;&gt;""),AB134,"")</f>
        <v/>
      </c>
      <c r="AD134" s="149" t="str">
        <f>IF(AC134&lt;&gt;"",IF(OR('Классы пары'!$G39=1,'Классы пары'!$G39="1|2",'Классы пары'!$G39="2|1"),1,""),"")</f>
        <v/>
      </c>
      <c r="AE134" s="149" t="str">
        <f t="shared" si="14"/>
        <v/>
      </c>
      <c r="AF134" s="149" t="str">
        <f t="shared" si="16"/>
        <v/>
      </c>
      <c r="AG134" s="149" t="str">
        <f>IF(AC134&lt;&gt;"",IF(OR('Классы пары'!$G39=2,'Классы пары'!$G39="1|2",'Классы пары'!$G39="2|1"),2,""),"")</f>
        <v/>
      </c>
      <c r="AH134" s="149" t="str">
        <f t="shared" si="15"/>
        <v/>
      </c>
      <c r="AI134" s="149" t="str">
        <f t="shared" si="17"/>
        <v>ST LA</v>
      </c>
      <c r="AP134" s="149">
        <f t="shared" si="13"/>
        <v>161</v>
      </c>
      <c r="AQ134" s="149">
        <v>162</v>
      </c>
      <c r="AU134" s="149">
        <f>'Классы пары'!$G39</f>
        <v>2</v>
      </c>
    </row>
    <row r="135" spans="12:47" s="149" customFormat="1" ht="11.25" x14ac:dyDescent="0.2">
      <c r="Z135" s="149">
        <v>1</v>
      </c>
      <c r="AA135" s="149" t="s">
        <v>230</v>
      </c>
      <c r="AB135" s="149">
        <v>163</v>
      </c>
      <c r="AC135" s="149" t="str">
        <f>IF(AND('Классы пары'!M39&lt;&gt;"",'Классы пары'!$T$2&lt;&gt;""),AB135,"")</f>
        <v/>
      </c>
      <c r="AD135" s="149" t="str">
        <f>IF(AC135&lt;&gt;"",IF(OR('Классы пары'!$O39=1,'Классы пары'!$O39="1|2",'Классы пары'!$O39="2|1"),1,""),"")</f>
        <v/>
      </c>
      <c r="AE135" s="149" t="str">
        <f t="shared" si="14"/>
        <v/>
      </c>
      <c r="AF135" s="149" t="str">
        <f t="shared" si="16"/>
        <v/>
      </c>
      <c r="AG135" s="149" t="str">
        <f>IF(AC135&lt;&gt;"",IF(OR('Классы пары'!$O39=2,'Классы пары'!$O39="1|2",'Классы пары'!$O39="2|1"),2,""),"")</f>
        <v/>
      </c>
      <c r="AH135" s="149" t="str">
        <f t="shared" si="15"/>
        <v/>
      </c>
      <c r="AI135" s="149" t="str">
        <f t="shared" si="17"/>
        <v>ST LA</v>
      </c>
      <c r="AP135" s="149">
        <f t="shared" si="13"/>
        <v>162</v>
      </c>
      <c r="AQ135" s="149">
        <v>163</v>
      </c>
      <c r="AU135" s="149">
        <f>'Классы пары'!$O39</f>
        <v>2</v>
      </c>
    </row>
    <row r="136" spans="12:47" s="149" customFormat="1" ht="11.25" x14ac:dyDescent="0.2">
      <c r="Z136" s="149">
        <v>1</v>
      </c>
      <c r="AA136" s="149" t="s">
        <v>358</v>
      </c>
      <c r="AB136" s="149">
        <v>68</v>
      </c>
      <c r="AC136" s="149" t="str">
        <f>IF(AND('Классы соло'!E45&lt;&gt;"",'Классы соло'!$T$2&lt;&gt;""),AB136,"")</f>
        <v/>
      </c>
      <c r="AD136" s="149" t="str">
        <f>IF(AC136&lt;&gt;"",IF(OR('Классы соло'!$G45=1,'Классы соло'!$G45="1|2",'Классы соло'!$G45="2|1"),1,""),"")</f>
        <v/>
      </c>
      <c r="AE136" s="149" t="str">
        <f t="shared" si="14"/>
        <v/>
      </c>
      <c r="AF136" s="149" t="str">
        <f t="shared" si="16"/>
        <v/>
      </c>
      <c r="AG136" s="149" t="str">
        <f>IF(AC136&lt;&gt;"",IF(OR('Классы соло'!$G45=2,'Классы соло'!$G45="1|2",'Классы соло'!$G45="2|1"),2,""),"")</f>
        <v/>
      </c>
      <c r="AH136" s="149" t="str">
        <f t="shared" si="15"/>
        <v/>
      </c>
      <c r="AI136" s="149" t="str">
        <f t="shared" si="17"/>
        <v>ST LA</v>
      </c>
      <c r="AP136" s="149">
        <f>67</f>
        <v>67</v>
      </c>
      <c r="AQ136" s="149">
        <v>68</v>
      </c>
      <c r="AU136" s="149">
        <f>'Классы соло'!$G45</f>
        <v>2</v>
      </c>
    </row>
    <row r="137" spans="12:47" s="149" customFormat="1" ht="11.25" x14ac:dyDescent="0.2">
      <c r="Z137" s="149">
        <v>1</v>
      </c>
      <c r="AA137" s="149" t="s">
        <v>359</v>
      </c>
      <c r="AB137" s="149">
        <v>69</v>
      </c>
      <c r="AC137" s="149" t="str">
        <f>IF(AND('Классы соло'!I45&lt;&gt;"",'Классы соло'!$T$2&lt;&gt;""),AB137,"")</f>
        <v/>
      </c>
      <c r="AD137" s="149" t="str">
        <f>IF(AC137&lt;&gt;"",IF(OR('Классы соло'!$K45=1,'Классы соло'!$K45="1|2",'Классы соло'!$K45="2|1"),1,""),"")</f>
        <v/>
      </c>
      <c r="AE137" s="149" t="str">
        <f t="shared" si="14"/>
        <v/>
      </c>
      <c r="AF137" s="149" t="str">
        <f t="shared" si="16"/>
        <v/>
      </c>
      <c r="AG137" s="149" t="str">
        <f>IF(AC137&lt;&gt;"",IF(OR('Классы соло'!$K45=2,'Классы соло'!$K45="1|2",'Классы соло'!$K45="2|1"),2,""),"")</f>
        <v/>
      </c>
      <c r="AH137" s="149" t="str">
        <f t="shared" si="15"/>
        <v/>
      </c>
      <c r="AI137" s="149" t="str">
        <f t="shared" si="17"/>
        <v>ST LA</v>
      </c>
      <c r="AP137" s="149">
        <f t="shared" ref="AP137:AP152" si="18">AP136+1</f>
        <v>68</v>
      </c>
      <c r="AQ137" s="149">
        <v>69</v>
      </c>
      <c r="AU137" s="149">
        <f>'Классы соло'!$K45</f>
        <v>2</v>
      </c>
    </row>
    <row r="138" spans="12:47" s="149" customFormat="1" ht="11.25" x14ac:dyDescent="0.2">
      <c r="Z138" s="149">
        <v>1</v>
      </c>
      <c r="AA138" s="149" t="s">
        <v>360</v>
      </c>
      <c r="AB138" s="149">
        <v>70</v>
      </c>
      <c r="AC138" s="149" t="str">
        <f>IF(AND('Классы соло'!Q45&lt;&gt;"",'Классы соло'!$T$2&lt;&gt;""),AB138,"")</f>
        <v/>
      </c>
      <c r="AD138" s="149" t="str">
        <f>IF(AC138&lt;&gt;"",IF(OR('Классы соло'!$S45=1,'Классы соло'!$S45="1|2",'Классы соло'!$S45="2|1"),1,""),"")</f>
        <v/>
      </c>
      <c r="AE138" s="149" t="str">
        <f t="shared" si="14"/>
        <v/>
      </c>
      <c r="AF138" s="149" t="str">
        <f t="shared" si="16"/>
        <v/>
      </c>
      <c r="AG138" s="149" t="str">
        <f>IF(AC138&lt;&gt;"",IF(OR('Классы соло'!$S45=2,'Классы соло'!$S45="1|2",'Классы соло'!$S45="2|1"),2,""),"")</f>
        <v/>
      </c>
      <c r="AH138" s="149" t="str">
        <f t="shared" si="15"/>
        <v/>
      </c>
      <c r="AI138" s="149" t="str">
        <f t="shared" si="17"/>
        <v>ST LA</v>
      </c>
      <c r="AP138" s="149">
        <f t="shared" si="18"/>
        <v>69</v>
      </c>
      <c r="AQ138" s="149">
        <v>70</v>
      </c>
      <c r="AU138" s="149">
        <f>'Классы соло'!$S45</f>
        <v>2</v>
      </c>
    </row>
    <row r="139" spans="12:47" s="149" customFormat="1" ht="11.25" x14ac:dyDescent="0.2">
      <c r="Z139" s="149">
        <v>1</v>
      </c>
      <c r="AA139" s="149" t="s">
        <v>361</v>
      </c>
      <c r="AB139" s="149">
        <v>71</v>
      </c>
      <c r="AC139" s="149" t="str">
        <f>IF(AND('Классы соло'!E46&lt;&gt;"",'Классы соло'!$T$2&lt;&gt;""),AB139,"")</f>
        <v/>
      </c>
      <c r="AD139" s="149" t="str">
        <f>IF(AC139&lt;&gt;"",IF(OR('Классы соло'!$G46=1,'Классы соло'!$G46="1|2",'Классы соло'!$G46="2|1"),1,""),"")</f>
        <v/>
      </c>
      <c r="AE139" s="149" t="str">
        <f t="shared" si="14"/>
        <v/>
      </c>
      <c r="AF139" s="149" t="str">
        <f t="shared" si="16"/>
        <v/>
      </c>
      <c r="AG139" s="149" t="str">
        <f>IF(AC139&lt;&gt;"",IF(OR('Классы соло'!$G46=2,'Классы соло'!$G46="1|2",'Классы соло'!$G46="2|1"),2,""),"")</f>
        <v/>
      </c>
      <c r="AH139" s="149" t="str">
        <f t="shared" si="15"/>
        <v/>
      </c>
      <c r="AI139" s="149" t="str">
        <f t="shared" si="17"/>
        <v>ST LA</v>
      </c>
      <c r="AP139" s="149">
        <f t="shared" si="18"/>
        <v>70</v>
      </c>
      <c r="AQ139" s="149">
        <v>71</v>
      </c>
      <c r="AU139" s="149">
        <f>'Классы соло'!$G46</f>
        <v>2</v>
      </c>
    </row>
    <row r="140" spans="12:47" s="149" customFormat="1" ht="11.25" x14ac:dyDescent="0.2">
      <c r="Z140" s="149">
        <v>1</v>
      </c>
      <c r="AA140" s="149" t="s">
        <v>362</v>
      </c>
      <c r="AB140" s="149">
        <v>72</v>
      </c>
      <c r="AC140" s="149" t="str">
        <f>IF(AND('Классы соло'!I46&lt;&gt;"",'Классы соло'!$T$2&lt;&gt;""),AB140,"")</f>
        <v/>
      </c>
      <c r="AD140" s="149" t="str">
        <f>IF(AC140&lt;&gt;"",IF(OR('Классы соло'!$K46=1,'Классы соло'!$K46="1|2",'Классы соло'!$K46="2|1"),1,""),"")</f>
        <v/>
      </c>
      <c r="AE140" s="149" t="str">
        <f t="shared" si="14"/>
        <v/>
      </c>
      <c r="AF140" s="149" t="str">
        <f t="shared" si="16"/>
        <v/>
      </c>
      <c r="AG140" s="149" t="str">
        <f>IF(AC140&lt;&gt;"",IF(OR('Классы соло'!$K46=2,'Классы соло'!$K46="1|2",'Классы соло'!$K46="2|1"),2,""),"")</f>
        <v/>
      </c>
      <c r="AH140" s="149" t="str">
        <f t="shared" si="15"/>
        <v/>
      </c>
      <c r="AI140" s="149" t="str">
        <f t="shared" si="17"/>
        <v>ST LA</v>
      </c>
      <c r="AP140" s="149">
        <f t="shared" si="18"/>
        <v>71</v>
      </c>
      <c r="AQ140" s="149">
        <v>72</v>
      </c>
      <c r="AU140" s="149">
        <f>'Классы соло'!$K46</f>
        <v>2</v>
      </c>
    </row>
    <row r="141" spans="12:47" s="149" customFormat="1" ht="11.25" x14ac:dyDescent="0.2">
      <c r="Z141" s="149">
        <v>1</v>
      </c>
      <c r="AA141" s="149" t="s">
        <v>363</v>
      </c>
      <c r="AB141" s="149">
        <v>73</v>
      </c>
      <c r="AC141" s="149" t="str">
        <f>IF(AND('Классы соло'!M46&lt;&gt;"",'Классы соло'!$T$2&lt;&gt;""),AB141,"")</f>
        <v/>
      </c>
      <c r="AD141" s="149" t="str">
        <f>IF(AC141&lt;&gt;"",IF(OR('Классы соло'!$O46=1,'Классы соло'!$O46="1|2",'Классы соло'!$O46="2|1"),1,""),"")</f>
        <v/>
      </c>
      <c r="AE141" s="149" t="str">
        <f t="shared" si="14"/>
        <v/>
      </c>
      <c r="AF141" s="149" t="str">
        <f t="shared" si="16"/>
        <v/>
      </c>
      <c r="AG141" s="149" t="str">
        <f>IF(AC141&lt;&gt;"",IF(OR('Классы соло'!$O46=2,'Классы соло'!$O46="1|2",'Классы соло'!$O46="2|1"),2,""),"")</f>
        <v/>
      </c>
      <c r="AH141" s="149" t="str">
        <f t="shared" si="15"/>
        <v/>
      </c>
      <c r="AI141" s="149" t="str">
        <f t="shared" si="17"/>
        <v>ST LA</v>
      </c>
      <c r="AP141" s="149">
        <f t="shared" si="18"/>
        <v>72</v>
      </c>
      <c r="AQ141" s="149">
        <v>73</v>
      </c>
      <c r="AU141" s="149">
        <f>'Классы соло'!$O46</f>
        <v>2</v>
      </c>
    </row>
    <row r="142" spans="12:47" s="149" customFormat="1" ht="11.25" x14ac:dyDescent="0.2">
      <c r="Z142" s="149">
        <v>1</v>
      </c>
      <c r="AA142" s="149" t="s">
        <v>364</v>
      </c>
      <c r="AB142" s="149">
        <v>74</v>
      </c>
      <c r="AC142" s="149" t="str">
        <f>IF(AND('Классы соло'!Q46&lt;&gt;"",'Классы соло'!$T$2&lt;&gt;""),AB142,"")</f>
        <v/>
      </c>
      <c r="AD142" s="149" t="str">
        <f>IF(AC142&lt;&gt;"",IF(OR('Классы соло'!$S46=1,'Классы соло'!$S46="1|2",'Классы соло'!$S46="2|1"),1,""),"")</f>
        <v/>
      </c>
      <c r="AE142" s="149" t="str">
        <f t="shared" si="14"/>
        <v/>
      </c>
      <c r="AF142" s="149" t="str">
        <f t="shared" si="16"/>
        <v/>
      </c>
      <c r="AG142" s="149" t="str">
        <f>IF(AC142&lt;&gt;"",IF(OR('Классы соло'!$S46=2,'Классы соло'!$S46="1|2",'Классы соло'!$S46="2|1"),2,""),"")</f>
        <v/>
      </c>
      <c r="AH142" s="149" t="str">
        <f t="shared" si="15"/>
        <v/>
      </c>
      <c r="AI142" s="149" t="str">
        <f t="shared" si="17"/>
        <v>ST LA</v>
      </c>
      <c r="AP142" s="149">
        <f t="shared" si="18"/>
        <v>73</v>
      </c>
      <c r="AQ142" s="149">
        <v>74</v>
      </c>
      <c r="AU142" s="149">
        <f>'Классы соло'!$S46</f>
        <v>2</v>
      </c>
    </row>
    <row r="143" spans="12:47" s="149" customFormat="1" ht="11.25" x14ac:dyDescent="0.2">
      <c r="Z143" s="149">
        <v>1</v>
      </c>
      <c r="AA143" s="149" t="s">
        <v>365</v>
      </c>
      <c r="AB143" s="149">
        <v>75</v>
      </c>
      <c r="AC143" s="149" t="str">
        <f>IF(AND('Классы соло'!E47&lt;&gt;"",'Классы соло'!$T$2&lt;&gt;""),AB143,"")</f>
        <v/>
      </c>
      <c r="AD143" s="149" t="str">
        <f>IF(AC143&lt;&gt;"",IF(OR('Классы соло'!$G47=1,'Классы соло'!$G47="1|2",'Классы соло'!$G47="2|1"),1,""),"")</f>
        <v/>
      </c>
      <c r="AE143" s="149" t="str">
        <f t="shared" si="14"/>
        <v/>
      </c>
      <c r="AF143" s="149" t="str">
        <f t="shared" si="16"/>
        <v/>
      </c>
      <c r="AG143" s="149" t="str">
        <f>IF(AC143&lt;&gt;"",IF(OR('Классы соло'!$G47=2,'Классы соло'!$G47="1|2",'Классы соло'!$G47="2|1"),2,""),"")</f>
        <v/>
      </c>
      <c r="AH143" s="149" t="str">
        <f t="shared" si="15"/>
        <v/>
      </c>
      <c r="AI143" s="149" t="str">
        <f t="shared" si="17"/>
        <v>ST LA</v>
      </c>
      <c r="AP143" s="149">
        <f t="shared" si="18"/>
        <v>74</v>
      </c>
      <c r="AQ143" s="149">
        <v>75</v>
      </c>
      <c r="AU143" s="149">
        <f>'Классы соло'!$G47</f>
        <v>2</v>
      </c>
    </row>
    <row r="144" spans="12:47" s="149" customFormat="1" ht="11.25" x14ac:dyDescent="0.2">
      <c r="Z144" s="149">
        <v>1</v>
      </c>
      <c r="AA144" s="149" t="s">
        <v>366</v>
      </c>
      <c r="AB144" s="149">
        <v>76</v>
      </c>
      <c r="AC144" s="149" t="str">
        <f>IF(AND('Классы соло'!I47&lt;&gt;"",'Классы соло'!$T$2&lt;&gt;""),AB144,"")</f>
        <v/>
      </c>
      <c r="AD144" s="149" t="str">
        <f>IF(AC144&lt;&gt;"",IF(OR('Классы соло'!$K47=1,'Классы соло'!$K47="1|2",'Классы соло'!$K47="2|1"),1,""),"")</f>
        <v/>
      </c>
      <c r="AE144" s="149" t="str">
        <f t="shared" si="14"/>
        <v/>
      </c>
      <c r="AF144" s="149" t="str">
        <f t="shared" si="16"/>
        <v/>
      </c>
      <c r="AG144" s="149" t="str">
        <f>IF(AC144&lt;&gt;"",IF(OR('Классы соло'!$K47=2,'Классы соло'!$K47="1|2",'Классы соло'!$K47="2|1"),2,""),"")</f>
        <v/>
      </c>
      <c r="AH144" s="149" t="str">
        <f t="shared" si="15"/>
        <v/>
      </c>
      <c r="AI144" s="149" t="str">
        <f t="shared" si="17"/>
        <v>ST LA</v>
      </c>
      <c r="AP144" s="149">
        <f t="shared" si="18"/>
        <v>75</v>
      </c>
      <c r="AQ144" s="149">
        <v>76</v>
      </c>
      <c r="AU144" s="149">
        <f>'Классы соло'!$K47</f>
        <v>2</v>
      </c>
    </row>
    <row r="145" spans="26:47" s="149" customFormat="1" ht="11.25" x14ac:dyDescent="0.2">
      <c r="Z145" s="149">
        <v>1</v>
      </c>
      <c r="AA145" s="149" t="s">
        <v>367</v>
      </c>
      <c r="AB145" s="149">
        <v>77</v>
      </c>
      <c r="AC145" s="149" t="str">
        <f>IF(AND('Классы соло'!M47&lt;&gt;"",'Классы соло'!$T$2&lt;&gt;""),AB145,"")</f>
        <v/>
      </c>
      <c r="AD145" s="149" t="str">
        <f>IF(AC145&lt;&gt;"",IF(OR('Классы соло'!$O47=1,'Классы соло'!$O47="1|2",'Классы соло'!$O47="2|1"),1,""),"")</f>
        <v/>
      </c>
      <c r="AE145" s="149" t="str">
        <f t="shared" si="14"/>
        <v/>
      </c>
      <c r="AF145" s="149" t="str">
        <f t="shared" si="16"/>
        <v/>
      </c>
      <c r="AG145" s="149" t="str">
        <f>IF(AC145&lt;&gt;"",IF(OR('Классы соло'!$O47=2,'Классы соло'!$O47="1|2",'Классы соло'!$O47="2|1"),2,""),"")</f>
        <v/>
      </c>
      <c r="AH145" s="149" t="str">
        <f t="shared" si="15"/>
        <v/>
      </c>
      <c r="AI145" s="149" t="str">
        <f t="shared" si="17"/>
        <v>ST LA</v>
      </c>
      <c r="AP145" s="149">
        <f t="shared" si="18"/>
        <v>76</v>
      </c>
      <c r="AQ145" s="149">
        <v>77</v>
      </c>
      <c r="AU145" s="149">
        <f>'Классы соло'!$O47</f>
        <v>2</v>
      </c>
    </row>
    <row r="146" spans="26:47" s="149" customFormat="1" ht="11.25" x14ac:dyDescent="0.2">
      <c r="Z146" s="149">
        <v>1</v>
      </c>
      <c r="AA146" s="149" t="s">
        <v>368</v>
      </c>
      <c r="AB146" s="149">
        <v>78</v>
      </c>
      <c r="AC146" s="149" t="str">
        <f>IF(AND('Классы соло'!Q47&lt;&gt;"",'Классы соло'!$T$2&lt;&gt;""),AB146,"")</f>
        <v/>
      </c>
      <c r="AD146" s="149" t="str">
        <f>IF(AC146&lt;&gt;"",IF(OR('Классы соло'!$S47=1,'Классы соло'!$S47="1|2",'Классы соло'!$S47="2|1"),1,""),"")</f>
        <v/>
      </c>
      <c r="AE146" s="149" t="str">
        <f t="shared" si="14"/>
        <v/>
      </c>
      <c r="AF146" s="149" t="str">
        <f t="shared" si="16"/>
        <v/>
      </c>
      <c r="AG146" s="149" t="str">
        <f>IF(AC146&lt;&gt;"",IF(OR('Классы соло'!$S47=2,'Классы соло'!$S47="1|2",'Классы соло'!$S47="2|1"),2,""),"")</f>
        <v/>
      </c>
      <c r="AH146" s="149" t="str">
        <f t="shared" si="15"/>
        <v/>
      </c>
      <c r="AI146" s="149" t="str">
        <f t="shared" si="17"/>
        <v>ST LA</v>
      </c>
      <c r="AP146" s="149">
        <f t="shared" si="18"/>
        <v>77</v>
      </c>
      <c r="AQ146" s="149">
        <v>78</v>
      </c>
      <c r="AU146" s="149">
        <f>'Классы соло'!$S47</f>
        <v>2</v>
      </c>
    </row>
    <row r="147" spans="26:47" s="149" customFormat="1" ht="11.25" x14ac:dyDescent="0.2">
      <c r="Z147" s="149">
        <v>1</v>
      </c>
      <c r="AA147" s="149" t="s">
        <v>369</v>
      </c>
      <c r="AB147" s="149">
        <v>79</v>
      </c>
      <c r="AC147" s="149" t="str">
        <f>IF(AND('Классы соло'!E48&lt;&gt;"",'Классы соло'!$T$2&lt;&gt;""),AB147,"")</f>
        <v/>
      </c>
      <c r="AD147" s="149" t="str">
        <f>IF(AC147&lt;&gt;"",IF(OR('Классы соло'!$G48=1,'Классы соло'!$G48="1|2",'Классы соло'!$G48="2|1"),1,""),"")</f>
        <v/>
      </c>
      <c r="AE147" s="149" t="str">
        <f t="shared" si="14"/>
        <v/>
      </c>
      <c r="AF147" s="149" t="str">
        <f t="shared" si="16"/>
        <v/>
      </c>
      <c r="AG147" s="149" t="str">
        <f>IF(AC147&lt;&gt;"",IF(OR('Классы соло'!$G48=2,'Классы соло'!$G48="1|2",'Классы соло'!$G48="2|1"),2,""),"")</f>
        <v/>
      </c>
      <c r="AH147" s="149" t="str">
        <f t="shared" si="15"/>
        <v/>
      </c>
      <c r="AI147" s="149" t="str">
        <f t="shared" si="17"/>
        <v>ST LA</v>
      </c>
      <c r="AP147" s="149">
        <f t="shared" si="18"/>
        <v>78</v>
      </c>
      <c r="AQ147" s="149">
        <v>79</v>
      </c>
      <c r="AU147" s="149">
        <f>'Классы соло'!$G48</f>
        <v>2</v>
      </c>
    </row>
    <row r="148" spans="26:47" s="149" customFormat="1" ht="11.25" x14ac:dyDescent="0.2">
      <c r="Z148" s="149">
        <v>1</v>
      </c>
      <c r="AA148" s="149" t="s">
        <v>370</v>
      </c>
      <c r="AB148" s="149">
        <v>80</v>
      </c>
      <c r="AC148" s="149" t="str">
        <f>IF(AND('Классы соло'!I48&lt;&gt;"",'Классы соло'!$T$2&lt;&gt;""),AB148,"")</f>
        <v/>
      </c>
      <c r="AD148" s="149" t="str">
        <f>IF(AC148&lt;&gt;"",IF(OR('Классы соло'!$K48=1,'Классы соло'!$K48="1|2",'Классы соло'!$K48="2|1"),1,""),"")</f>
        <v/>
      </c>
      <c r="AE148" s="149" t="str">
        <f t="shared" si="14"/>
        <v/>
      </c>
      <c r="AF148" s="149" t="str">
        <f t="shared" si="16"/>
        <v/>
      </c>
      <c r="AG148" s="149" t="str">
        <f>IF(AC148&lt;&gt;"",IF(OR('Классы соло'!$K48=2,'Классы соло'!$K48="1|2",'Классы соло'!$K48="2|1"),2,""),"")</f>
        <v/>
      </c>
      <c r="AH148" s="149" t="str">
        <f t="shared" si="15"/>
        <v/>
      </c>
      <c r="AI148" s="149" t="str">
        <f t="shared" si="17"/>
        <v>ST LA</v>
      </c>
      <c r="AP148" s="149">
        <f t="shared" si="18"/>
        <v>79</v>
      </c>
      <c r="AQ148" s="149">
        <v>80</v>
      </c>
      <c r="AU148" s="149">
        <f>'Классы соло'!$K48</f>
        <v>2</v>
      </c>
    </row>
    <row r="149" spans="26:47" s="149" customFormat="1" ht="11.25" x14ac:dyDescent="0.2">
      <c r="Z149" s="149">
        <v>1</v>
      </c>
      <c r="AA149" s="149" t="s">
        <v>371</v>
      </c>
      <c r="AB149" s="149">
        <v>81</v>
      </c>
      <c r="AC149" s="149" t="str">
        <f>IF(AND('Классы соло'!M48&lt;&gt;"",'Классы соло'!$T$2&lt;&gt;""),AB149,"")</f>
        <v/>
      </c>
      <c r="AD149" s="149" t="str">
        <f>IF(AC149&lt;&gt;"",IF(OR('Классы соло'!$O48=1,'Классы соло'!$O48="1|2",'Классы соло'!$O48="2|1"),1,""),"")</f>
        <v/>
      </c>
      <c r="AE149" s="149" t="str">
        <f t="shared" si="14"/>
        <v/>
      </c>
      <c r="AF149" s="149" t="str">
        <f t="shared" si="16"/>
        <v/>
      </c>
      <c r="AG149" s="149" t="str">
        <f>IF(AC149&lt;&gt;"",IF(OR('Классы соло'!$O48=2,'Классы соло'!$O48="1|2",'Классы соло'!$O48="2|1"),2,""),"")</f>
        <v/>
      </c>
      <c r="AH149" s="149" t="str">
        <f t="shared" si="15"/>
        <v/>
      </c>
      <c r="AI149" s="149" t="str">
        <f t="shared" si="17"/>
        <v>ST LA</v>
      </c>
      <c r="AP149" s="149">
        <f t="shared" si="18"/>
        <v>80</v>
      </c>
      <c r="AQ149" s="149">
        <v>81</v>
      </c>
      <c r="AU149" s="149">
        <f>'Классы соло'!$O48</f>
        <v>2</v>
      </c>
    </row>
    <row r="150" spans="26:47" s="149" customFormat="1" ht="11.25" x14ac:dyDescent="0.2">
      <c r="Z150" s="149">
        <v>1</v>
      </c>
      <c r="AA150" s="149" t="s">
        <v>372</v>
      </c>
      <c r="AB150" s="149">
        <v>82</v>
      </c>
      <c r="AC150" s="149" t="str">
        <f>IF(AND('Классы соло'!Q48&lt;&gt;"",'Классы соло'!$T$2&lt;&gt;""),AB150,"")</f>
        <v/>
      </c>
      <c r="AD150" s="149" t="str">
        <f>IF(AC150&lt;&gt;"",IF(OR('Классы соло'!$S48=1,'Классы соло'!$S48="1|2",'Классы соло'!$S48="2|1"),1,""),"")</f>
        <v/>
      </c>
      <c r="AE150" s="149" t="str">
        <f t="shared" si="14"/>
        <v/>
      </c>
      <c r="AF150" s="149" t="str">
        <f t="shared" si="16"/>
        <v/>
      </c>
      <c r="AG150" s="149" t="str">
        <f>IF(AC150&lt;&gt;"",IF(OR('Классы соло'!$S48=2,'Классы соло'!$S48="1|2",'Классы соло'!$S48="2|1"),2,""),"")</f>
        <v/>
      </c>
      <c r="AH150" s="149" t="str">
        <f t="shared" si="15"/>
        <v/>
      </c>
      <c r="AI150" s="149" t="str">
        <f t="shared" si="17"/>
        <v>ST LA</v>
      </c>
      <c r="AP150" s="149">
        <f t="shared" si="18"/>
        <v>81</v>
      </c>
      <c r="AQ150" s="149">
        <v>82</v>
      </c>
      <c r="AU150" s="149">
        <f>'Классы соло'!$S48</f>
        <v>2</v>
      </c>
    </row>
    <row r="151" spans="26:47" s="149" customFormat="1" ht="11.25" x14ac:dyDescent="0.2">
      <c r="Z151" s="149">
        <v>1</v>
      </c>
      <c r="AA151" s="149" t="s">
        <v>373</v>
      </c>
      <c r="AB151" s="149">
        <v>83</v>
      </c>
      <c r="AC151" s="149" t="str">
        <f>IF(AND('Классы соло'!E49&lt;&gt;"",'Классы соло'!$T$2&lt;&gt;""),AB151,"")</f>
        <v/>
      </c>
      <c r="AD151" s="149" t="str">
        <f>IF(AC151&lt;&gt;"",IF(OR('Классы соло'!$G49=1,'Классы соло'!$G49="1|2",'Классы соло'!$G49="2|1"),1,""),"")</f>
        <v/>
      </c>
      <c r="AE151" s="149" t="str">
        <f t="shared" si="14"/>
        <v/>
      </c>
      <c r="AF151" s="149" t="str">
        <f t="shared" si="16"/>
        <v/>
      </c>
      <c r="AG151" s="149" t="str">
        <f>IF(AC151&lt;&gt;"",IF(OR('Классы соло'!$G49=2,'Классы соло'!$G49="1|2",'Классы соло'!$G49="2|1"),2,""),"")</f>
        <v/>
      </c>
      <c r="AH151" s="149" t="str">
        <f t="shared" si="15"/>
        <v/>
      </c>
      <c r="AI151" s="149" t="str">
        <f t="shared" si="17"/>
        <v>ST LA</v>
      </c>
      <c r="AP151" s="149">
        <f t="shared" si="18"/>
        <v>82</v>
      </c>
      <c r="AQ151" s="149">
        <v>83</v>
      </c>
      <c r="AU151" s="149">
        <f>'Классы соло'!$G49</f>
        <v>2</v>
      </c>
    </row>
    <row r="152" spans="26:47" s="149" customFormat="1" ht="11.25" x14ac:dyDescent="0.2">
      <c r="Z152" s="149">
        <v>1</v>
      </c>
      <c r="AA152" s="149" t="s">
        <v>374</v>
      </c>
      <c r="AB152" s="149">
        <v>84</v>
      </c>
      <c r="AC152" s="149" t="str">
        <f>IF(AND('Классы соло'!M49&lt;&gt;"",'Классы соло'!$T$2&lt;&gt;""),AB152,"")</f>
        <v/>
      </c>
      <c r="AD152" s="149" t="str">
        <f>IF(AC152&lt;&gt;"",IF(OR('Классы соло'!$O49=1,'Классы соло'!$O49="1|2",'Классы соло'!$O49="2|1"),1,""),"")</f>
        <v/>
      </c>
      <c r="AE152" s="149" t="str">
        <f t="shared" si="14"/>
        <v/>
      </c>
      <c r="AF152" s="149" t="str">
        <f t="shared" si="16"/>
        <v/>
      </c>
      <c r="AG152" s="149" t="str">
        <f>IF(AC152&lt;&gt;"",IF(OR('Классы соло'!$O49=2,'Классы соло'!$O49="1|2",'Классы соло'!$O49="2|1"),2,""),"")</f>
        <v/>
      </c>
      <c r="AH152" s="149" t="str">
        <f t="shared" si="15"/>
        <v/>
      </c>
      <c r="AI152" s="149" t="str">
        <f t="shared" si="17"/>
        <v>ST LA</v>
      </c>
      <c r="AP152" s="149">
        <f t="shared" si="18"/>
        <v>83</v>
      </c>
      <c r="AQ152" s="149">
        <v>84</v>
      </c>
      <c r="AU152" s="149">
        <f>'Классы соло'!$O49</f>
        <v>2</v>
      </c>
    </row>
    <row r="153" spans="26:47" s="149" customFormat="1" ht="11.25" x14ac:dyDescent="0.2">
      <c r="Z153" s="149">
        <v>1</v>
      </c>
      <c r="AA153" s="149" t="s">
        <v>233</v>
      </c>
      <c r="AB153" s="149">
        <v>164</v>
      </c>
      <c r="AC153" s="149" t="str">
        <f>IF(AND('Классы пары'!E45&lt;&gt;"",'Классы пары'!$T$2&lt;&gt;""),AB153,"")</f>
        <v/>
      </c>
      <c r="AD153" s="149" t="str">
        <f>IF(AC153&lt;&gt;"",IF(OR('Классы пары'!$G45=1,'Классы пары'!$G45="1|2",'Классы пары'!$G45="2|1"),1,""),"")</f>
        <v/>
      </c>
      <c r="AE153" s="149" t="str">
        <f t="shared" si="14"/>
        <v/>
      </c>
      <c r="AF153" s="149" t="str">
        <f t="shared" si="16"/>
        <v/>
      </c>
      <c r="AG153" s="149" t="str">
        <f>IF(AC153&lt;&gt;"",IF(OR('Классы пары'!$G45=2,'Классы пары'!$G45="1|2",'Классы пары'!$G45="2|1"),2,""),"")</f>
        <v/>
      </c>
      <c r="AH153" s="149" t="str">
        <f t="shared" si="15"/>
        <v/>
      </c>
      <c r="AI153" s="149" t="str">
        <f t="shared" si="17"/>
        <v>ST LA</v>
      </c>
      <c r="AP153" s="149">
        <f>163</f>
        <v>163</v>
      </c>
      <c r="AQ153" s="149">
        <v>164</v>
      </c>
      <c r="AU153" s="149">
        <f>'Классы пары'!$G45</f>
        <v>2</v>
      </c>
    </row>
    <row r="154" spans="26:47" s="149" customFormat="1" ht="11.25" x14ac:dyDescent="0.2">
      <c r="Z154" s="149">
        <v>1</v>
      </c>
      <c r="AA154" s="149" t="s">
        <v>234</v>
      </c>
      <c r="AB154" s="149">
        <v>165</v>
      </c>
      <c r="AC154" s="149" t="str">
        <f>IF(AND('Классы пары'!I45&lt;&gt;"",'Классы пары'!$T$2&lt;&gt;""),AB154,"")</f>
        <v/>
      </c>
      <c r="AD154" s="149" t="str">
        <f>IF(AC154&lt;&gt;"",IF(OR('Классы пары'!$K45=1,'Классы пары'!$K45="1|2",'Классы пары'!$K45="2|1"),1,""),"")</f>
        <v/>
      </c>
      <c r="AE154" s="149" t="str">
        <f t="shared" si="14"/>
        <v/>
      </c>
      <c r="AF154" s="149" t="str">
        <f t="shared" si="16"/>
        <v/>
      </c>
      <c r="AG154" s="149" t="str">
        <f>IF(AC154&lt;&gt;"",IF(OR('Классы пары'!$K45=2,'Классы пары'!$K45="1|2",'Классы пары'!$K45="2|1"),2,""),"")</f>
        <v/>
      </c>
      <c r="AH154" s="149" t="str">
        <f t="shared" si="15"/>
        <v/>
      </c>
      <c r="AI154" s="149" t="str">
        <f t="shared" si="17"/>
        <v>ST LA</v>
      </c>
      <c r="AP154" s="149">
        <f t="shared" ref="AP154:AP169" si="19">AP153+1</f>
        <v>164</v>
      </c>
      <c r="AQ154" s="149">
        <v>165</v>
      </c>
      <c r="AU154" s="149">
        <f>'Классы пары'!$K45</f>
        <v>2</v>
      </c>
    </row>
    <row r="155" spans="26:47" s="149" customFormat="1" ht="11.25" x14ac:dyDescent="0.2">
      <c r="Z155" s="149">
        <v>1</v>
      </c>
      <c r="AA155" s="149" t="s">
        <v>235</v>
      </c>
      <c r="AB155" s="149">
        <v>166</v>
      </c>
      <c r="AC155" s="149" t="str">
        <f>IF(AND('Классы пары'!Q45&lt;&gt;"",'Классы пары'!$T$2&lt;&gt;""),AB155,"")</f>
        <v/>
      </c>
      <c r="AD155" s="149" t="str">
        <f>IF(AC155&lt;&gt;"",IF(OR('Классы пары'!$S45=1,'Классы пары'!$S45="1|2",'Классы пары'!$S45="2|1"),1,""),"")</f>
        <v/>
      </c>
      <c r="AE155" s="149" t="str">
        <f t="shared" si="14"/>
        <v/>
      </c>
      <c r="AF155" s="149" t="str">
        <f t="shared" si="16"/>
        <v/>
      </c>
      <c r="AG155" s="149" t="str">
        <f>IF(AC155&lt;&gt;"",IF(OR('Классы пары'!$S45=2,'Классы пары'!$S45="1|2",'Классы пары'!$S45="2|1"),2,""),"")</f>
        <v/>
      </c>
      <c r="AH155" s="149" t="str">
        <f t="shared" si="15"/>
        <v/>
      </c>
      <c r="AI155" s="149" t="str">
        <f t="shared" si="17"/>
        <v>ST LA</v>
      </c>
      <c r="AP155" s="149">
        <f t="shared" si="19"/>
        <v>165</v>
      </c>
      <c r="AQ155" s="149">
        <v>166</v>
      </c>
      <c r="AU155" s="149">
        <f>'Классы пары'!$S45</f>
        <v>2</v>
      </c>
    </row>
    <row r="156" spans="26:47" s="149" customFormat="1" ht="11.25" x14ac:dyDescent="0.2">
      <c r="Z156" s="149">
        <v>1</v>
      </c>
      <c r="AA156" s="149" t="s">
        <v>236</v>
      </c>
      <c r="AB156" s="149">
        <v>167</v>
      </c>
      <c r="AC156" s="149" t="str">
        <f>IF(AND('Классы пары'!E46&lt;&gt;"",'Классы пары'!$T$2&lt;&gt;""),AB156,"")</f>
        <v/>
      </c>
      <c r="AD156" s="149" t="str">
        <f>IF(AC156&lt;&gt;"",IF(OR('Классы пары'!$G46=1,'Классы пары'!$G46="1|2",'Классы пары'!$G46="2|1"),1,""),"")</f>
        <v/>
      </c>
      <c r="AE156" s="149" t="str">
        <f t="shared" si="14"/>
        <v/>
      </c>
      <c r="AF156" s="149" t="str">
        <f t="shared" si="16"/>
        <v/>
      </c>
      <c r="AG156" s="149" t="str">
        <f>IF(AC156&lt;&gt;"",IF(OR('Классы пары'!$G46=2,'Классы пары'!$G46="1|2",'Классы пары'!$G46="2|1"),2,""),"")</f>
        <v/>
      </c>
      <c r="AH156" s="149" t="str">
        <f t="shared" si="15"/>
        <v/>
      </c>
      <c r="AI156" s="149" t="str">
        <f t="shared" si="17"/>
        <v>ST LA</v>
      </c>
      <c r="AP156" s="149">
        <f t="shared" si="19"/>
        <v>166</v>
      </c>
      <c r="AQ156" s="149">
        <v>167</v>
      </c>
      <c r="AU156" s="149">
        <f>'Классы пары'!$G46</f>
        <v>2</v>
      </c>
    </row>
    <row r="157" spans="26:47" s="149" customFormat="1" ht="11.25" x14ac:dyDescent="0.2">
      <c r="Z157" s="149">
        <v>1</v>
      </c>
      <c r="AA157" s="149" t="s">
        <v>237</v>
      </c>
      <c r="AB157" s="149">
        <v>168</v>
      </c>
      <c r="AC157" s="149" t="str">
        <f>IF(AND('Классы пары'!I46&lt;&gt;"",'Классы пары'!$T$2&lt;&gt;""),AB157,"")</f>
        <v/>
      </c>
      <c r="AD157" s="149" t="str">
        <f>IF(AC157&lt;&gt;"",IF(OR('Классы пары'!$K46=1,'Классы пары'!$K46="1|2",'Классы пары'!$K46="2|1"),1,""),"")</f>
        <v/>
      </c>
      <c r="AE157" s="149" t="str">
        <f t="shared" si="14"/>
        <v/>
      </c>
      <c r="AF157" s="149" t="str">
        <f t="shared" si="16"/>
        <v/>
      </c>
      <c r="AG157" s="149" t="str">
        <f>IF(AC157&lt;&gt;"",IF(OR('Классы пары'!$K46=2,'Классы пары'!$K46="1|2",'Классы пары'!$K46="2|1"),2,""),"")</f>
        <v/>
      </c>
      <c r="AH157" s="149" t="str">
        <f t="shared" si="15"/>
        <v/>
      </c>
      <c r="AI157" s="149" t="str">
        <f t="shared" si="17"/>
        <v>ST LA</v>
      </c>
      <c r="AP157" s="149">
        <f t="shared" si="19"/>
        <v>167</v>
      </c>
      <c r="AQ157" s="149">
        <v>168</v>
      </c>
      <c r="AU157" s="149">
        <f>'Классы пары'!$K46</f>
        <v>2</v>
      </c>
    </row>
    <row r="158" spans="26:47" s="149" customFormat="1" ht="11.25" x14ac:dyDescent="0.2">
      <c r="Z158" s="149">
        <v>1</v>
      </c>
      <c r="AA158" s="149" t="s">
        <v>238</v>
      </c>
      <c r="AB158" s="149">
        <v>169</v>
      </c>
      <c r="AC158" s="149" t="str">
        <f>IF(AND('Классы пары'!M46&lt;&gt;"",'Классы пары'!$T$2&lt;&gt;""),AB158,"")</f>
        <v/>
      </c>
      <c r="AD158" s="149" t="str">
        <f>IF(AC158&lt;&gt;"",IF(OR('Классы пары'!$O46=1,'Классы пары'!$O46="1|2",'Классы пары'!$O46="2|1"),1,""),"")</f>
        <v/>
      </c>
      <c r="AE158" s="149" t="str">
        <f t="shared" si="14"/>
        <v/>
      </c>
      <c r="AF158" s="149" t="str">
        <f t="shared" si="16"/>
        <v/>
      </c>
      <c r="AG158" s="149" t="str">
        <f>IF(AC158&lt;&gt;"",IF(OR('Классы пары'!$O46=2,'Классы пары'!$O46="1|2",'Классы пары'!$O46="2|1"),2,""),"")</f>
        <v/>
      </c>
      <c r="AH158" s="149" t="str">
        <f t="shared" si="15"/>
        <v/>
      </c>
      <c r="AI158" s="149" t="str">
        <f t="shared" si="17"/>
        <v>ST LA</v>
      </c>
      <c r="AP158" s="149">
        <f t="shared" si="19"/>
        <v>168</v>
      </c>
      <c r="AQ158" s="149">
        <v>169</v>
      </c>
      <c r="AU158" s="149">
        <f>'Классы пары'!$O46</f>
        <v>2</v>
      </c>
    </row>
    <row r="159" spans="26:47" s="149" customFormat="1" ht="11.25" x14ac:dyDescent="0.2">
      <c r="Z159" s="149">
        <v>1</v>
      </c>
      <c r="AA159" s="149" t="s">
        <v>239</v>
      </c>
      <c r="AB159" s="149">
        <v>170</v>
      </c>
      <c r="AC159" s="149" t="str">
        <f>IF(AND('Классы пары'!Q46&lt;&gt;"",'Классы пары'!$T$2&lt;&gt;""),AB159,"")</f>
        <v/>
      </c>
      <c r="AD159" s="149" t="str">
        <f>IF(AC159&lt;&gt;"",IF(OR('Классы пары'!$S46=1,'Классы пары'!$S46="1|2",'Классы пары'!$S46="2|1"),1,""),"")</f>
        <v/>
      </c>
      <c r="AE159" s="149" t="str">
        <f t="shared" si="14"/>
        <v/>
      </c>
      <c r="AF159" s="149" t="str">
        <f t="shared" si="16"/>
        <v/>
      </c>
      <c r="AG159" s="149" t="str">
        <f>IF(AC159&lt;&gt;"",IF(OR('Классы пары'!$S46=2,'Классы пары'!$S46="1|2",'Классы пары'!$S46="2|1"),2,""),"")</f>
        <v/>
      </c>
      <c r="AH159" s="149" t="str">
        <f t="shared" si="15"/>
        <v/>
      </c>
      <c r="AI159" s="149" t="str">
        <f t="shared" si="17"/>
        <v>ST LA</v>
      </c>
      <c r="AP159" s="149">
        <f t="shared" si="19"/>
        <v>169</v>
      </c>
      <c r="AQ159" s="149">
        <v>170</v>
      </c>
      <c r="AU159" s="149">
        <f>'Классы пары'!$S46</f>
        <v>2</v>
      </c>
    </row>
    <row r="160" spans="26:47" s="149" customFormat="1" ht="11.25" x14ac:dyDescent="0.2">
      <c r="Z160" s="149">
        <v>1</v>
      </c>
      <c r="AA160" s="149" t="s">
        <v>240</v>
      </c>
      <c r="AB160" s="149">
        <v>171</v>
      </c>
      <c r="AC160" s="149" t="str">
        <f>IF(AND('Классы пары'!E47&lt;&gt;"",'Классы пары'!$T$2&lt;&gt;""),AB160,"")</f>
        <v/>
      </c>
      <c r="AD160" s="149" t="str">
        <f>IF(AC160&lt;&gt;"",IF(OR('Классы пары'!$G47=1,'Классы пары'!$G47="1|2",'Классы пары'!$G47="2|1"),1,""),"")</f>
        <v/>
      </c>
      <c r="AE160" s="149" t="str">
        <f t="shared" si="14"/>
        <v/>
      </c>
      <c r="AF160" s="149" t="str">
        <f t="shared" si="16"/>
        <v/>
      </c>
      <c r="AG160" s="149" t="str">
        <f>IF(AC160&lt;&gt;"",IF(OR('Классы пары'!$G47=2,'Классы пары'!$G47="1|2",'Классы пары'!$G47="2|1"),2,""),"")</f>
        <v/>
      </c>
      <c r="AH160" s="149" t="str">
        <f t="shared" si="15"/>
        <v/>
      </c>
      <c r="AI160" s="149" t="str">
        <f t="shared" si="17"/>
        <v>ST LA</v>
      </c>
      <c r="AP160" s="149">
        <f t="shared" si="19"/>
        <v>170</v>
      </c>
      <c r="AQ160" s="149">
        <v>171</v>
      </c>
      <c r="AU160" s="149">
        <f>'Классы пары'!$G47</f>
        <v>2</v>
      </c>
    </row>
    <row r="161" spans="26:47" s="149" customFormat="1" ht="11.25" x14ac:dyDescent="0.2">
      <c r="Z161" s="149">
        <v>1</v>
      </c>
      <c r="AA161" s="149" t="s">
        <v>241</v>
      </c>
      <c r="AB161" s="149">
        <v>172</v>
      </c>
      <c r="AC161" s="149" t="str">
        <f>IF(AND('Классы пары'!I47&lt;&gt;"",'Классы пары'!$T$2&lt;&gt;""),AB161,"")</f>
        <v/>
      </c>
      <c r="AD161" s="149" t="str">
        <f>IF(AC161&lt;&gt;"",IF(OR('Классы пары'!$K47=1,'Классы пары'!$K47="1|2",'Классы пары'!$K47="2|1"),1,""),"")</f>
        <v/>
      </c>
      <c r="AE161" s="149" t="str">
        <f t="shared" si="14"/>
        <v/>
      </c>
      <c r="AF161" s="149" t="str">
        <f t="shared" si="16"/>
        <v/>
      </c>
      <c r="AG161" s="149" t="str">
        <f>IF(AC161&lt;&gt;"",IF(OR('Классы пары'!$K47=2,'Классы пары'!$K47="1|2",'Классы пары'!$K47="2|1"),2,""),"")</f>
        <v/>
      </c>
      <c r="AH161" s="149" t="str">
        <f t="shared" si="15"/>
        <v/>
      </c>
      <c r="AI161" s="149" t="str">
        <f t="shared" si="17"/>
        <v>ST LA</v>
      </c>
      <c r="AP161" s="149">
        <f t="shared" si="19"/>
        <v>171</v>
      </c>
      <c r="AQ161" s="149">
        <v>172</v>
      </c>
      <c r="AU161" s="149">
        <f>'Классы пары'!$K47</f>
        <v>2</v>
      </c>
    </row>
    <row r="162" spans="26:47" s="149" customFormat="1" ht="11.25" x14ac:dyDescent="0.2">
      <c r="Z162" s="149">
        <v>1</v>
      </c>
      <c r="AA162" s="149" t="s">
        <v>242</v>
      </c>
      <c r="AB162" s="149">
        <v>173</v>
      </c>
      <c r="AC162" s="149" t="str">
        <f>IF(AND('Классы пары'!M47&lt;&gt;"",'Классы пары'!$T$2&lt;&gt;""),AB162,"")</f>
        <v/>
      </c>
      <c r="AD162" s="149" t="str">
        <f>IF(AC162&lt;&gt;"",IF(OR('Классы пары'!$O47=1,'Классы пары'!$O47="1|2",'Классы пары'!$O47="2|1"),1,""),"")</f>
        <v/>
      </c>
      <c r="AE162" s="149" t="str">
        <f t="shared" si="14"/>
        <v/>
      </c>
      <c r="AF162" s="149" t="str">
        <f t="shared" si="16"/>
        <v/>
      </c>
      <c r="AG162" s="149" t="str">
        <f>IF(AC162&lt;&gt;"",IF(OR('Классы пары'!$O47=2,'Классы пары'!$O47="1|2",'Классы пары'!$O47="2|1"),2,""),"")</f>
        <v/>
      </c>
      <c r="AH162" s="149" t="str">
        <f t="shared" si="15"/>
        <v/>
      </c>
      <c r="AI162" s="149" t="str">
        <f t="shared" si="17"/>
        <v>ST LA</v>
      </c>
      <c r="AP162" s="149">
        <f t="shared" si="19"/>
        <v>172</v>
      </c>
      <c r="AQ162" s="149">
        <v>173</v>
      </c>
      <c r="AU162" s="149">
        <f>'Классы пары'!$O47</f>
        <v>2</v>
      </c>
    </row>
    <row r="163" spans="26:47" s="149" customFormat="1" ht="11.25" x14ac:dyDescent="0.2">
      <c r="Z163" s="149">
        <v>1</v>
      </c>
      <c r="AA163" s="149" t="s">
        <v>243</v>
      </c>
      <c r="AB163" s="149">
        <v>174</v>
      </c>
      <c r="AC163" s="149" t="str">
        <f>IF(AND('Классы пары'!Q47&lt;&gt;"",'Классы пары'!$T$2&lt;&gt;""),AB163,"")</f>
        <v/>
      </c>
      <c r="AD163" s="149" t="str">
        <f>IF(AC163&lt;&gt;"",IF(OR('Классы пары'!$S47=1,'Классы пары'!$S47="1|2",'Классы пары'!$S47="2|1"),1,""),"")</f>
        <v/>
      </c>
      <c r="AE163" s="149" t="str">
        <f t="shared" si="14"/>
        <v/>
      </c>
      <c r="AF163" s="149" t="str">
        <f t="shared" si="16"/>
        <v/>
      </c>
      <c r="AG163" s="149" t="str">
        <f>IF(AC163&lt;&gt;"",IF(OR('Классы пары'!$S47=2,'Классы пары'!$S47="1|2",'Классы пары'!$S47="2|1"),2,""),"")</f>
        <v/>
      </c>
      <c r="AH163" s="149" t="str">
        <f t="shared" si="15"/>
        <v/>
      </c>
      <c r="AI163" s="149" t="str">
        <f t="shared" si="17"/>
        <v>ST LA</v>
      </c>
      <c r="AP163" s="149">
        <f t="shared" si="19"/>
        <v>173</v>
      </c>
      <c r="AQ163" s="149">
        <v>174</v>
      </c>
      <c r="AU163" s="149">
        <f>'Классы пары'!$S47</f>
        <v>2</v>
      </c>
    </row>
    <row r="164" spans="26:47" s="149" customFormat="1" ht="11.25" x14ac:dyDescent="0.2">
      <c r="Z164" s="149">
        <v>1</v>
      </c>
      <c r="AA164" s="149" t="s">
        <v>244</v>
      </c>
      <c r="AB164" s="149">
        <v>175</v>
      </c>
      <c r="AC164" s="149" t="str">
        <f>IF(AND('Классы пары'!E48&lt;&gt;"",'Классы пары'!$T$2&lt;&gt;""),AB164,"")</f>
        <v/>
      </c>
      <c r="AD164" s="149" t="str">
        <f>IF(AC164&lt;&gt;"",IF(OR('Классы пары'!$G48=1,'Классы пары'!$G48="1|2",'Классы пары'!$G48="2|1"),1,""),"")</f>
        <v/>
      </c>
      <c r="AE164" s="149" t="str">
        <f t="shared" si="14"/>
        <v/>
      </c>
      <c r="AF164" s="149" t="str">
        <f t="shared" si="16"/>
        <v/>
      </c>
      <c r="AG164" s="149" t="str">
        <f>IF(AC164&lt;&gt;"",IF(OR('Классы пары'!$G48=2,'Классы пары'!$G48="1|2",'Классы пары'!$G48="2|1"),2,""),"")</f>
        <v/>
      </c>
      <c r="AH164" s="149" t="str">
        <f t="shared" si="15"/>
        <v/>
      </c>
      <c r="AI164" s="149" t="str">
        <f t="shared" si="17"/>
        <v>ST LA</v>
      </c>
      <c r="AP164" s="149">
        <f t="shared" si="19"/>
        <v>174</v>
      </c>
      <c r="AQ164" s="149">
        <v>175</v>
      </c>
      <c r="AU164" s="149">
        <f>'Классы пары'!$G48</f>
        <v>2</v>
      </c>
    </row>
    <row r="165" spans="26:47" s="149" customFormat="1" ht="11.25" x14ac:dyDescent="0.2">
      <c r="Z165" s="149">
        <v>1</v>
      </c>
      <c r="AA165" s="149" t="s">
        <v>245</v>
      </c>
      <c r="AB165" s="149">
        <v>176</v>
      </c>
      <c r="AC165" s="149" t="str">
        <f>IF(AND('Классы пары'!I48&lt;&gt;"",'Классы пары'!$T$2&lt;&gt;""),AB165,"")</f>
        <v/>
      </c>
      <c r="AD165" s="149" t="str">
        <f>IF(AC165&lt;&gt;"",IF(OR('Классы пары'!$K48=1,'Классы пары'!$K48="1|2",'Классы пары'!$K48="2|1"),1,""),"")</f>
        <v/>
      </c>
      <c r="AE165" s="149" t="str">
        <f t="shared" si="14"/>
        <v/>
      </c>
      <c r="AF165" s="149" t="str">
        <f t="shared" si="16"/>
        <v/>
      </c>
      <c r="AG165" s="149" t="str">
        <f>IF(AC165&lt;&gt;"",IF(OR('Классы пары'!$K48=2,'Классы пары'!$K48="1|2",'Классы пары'!$K48="2|1"),2,""),"")</f>
        <v/>
      </c>
      <c r="AH165" s="149" t="str">
        <f t="shared" si="15"/>
        <v/>
      </c>
      <c r="AI165" s="149" t="str">
        <f t="shared" si="17"/>
        <v>ST LA</v>
      </c>
      <c r="AP165" s="149">
        <f t="shared" si="19"/>
        <v>175</v>
      </c>
      <c r="AQ165" s="149">
        <v>176</v>
      </c>
      <c r="AU165" s="149">
        <f>'Классы пары'!$K48</f>
        <v>2</v>
      </c>
    </row>
    <row r="166" spans="26:47" s="149" customFormat="1" ht="11.25" x14ac:dyDescent="0.2">
      <c r="Z166" s="149">
        <v>1</v>
      </c>
      <c r="AA166" s="149" t="s">
        <v>246</v>
      </c>
      <c r="AB166" s="149">
        <v>177</v>
      </c>
      <c r="AC166" s="149" t="str">
        <f>IF(AND('Классы пары'!M48&lt;&gt;"",'Классы пары'!$T$2&lt;&gt;""),AB166,"")</f>
        <v/>
      </c>
      <c r="AD166" s="149" t="str">
        <f>IF(AC166&lt;&gt;"",IF(OR('Классы пары'!$O48=1,'Классы пары'!$O48="1|2",'Классы пары'!$O48="2|1"),1,""),"")</f>
        <v/>
      </c>
      <c r="AE166" s="149" t="str">
        <f t="shared" si="14"/>
        <v/>
      </c>
      <c r="AF166" s="149" t="str">
        <f t="shared" si="16"/>
        <v/>
      </c>
      <c r="AG166" s="149" t="str">
        <f>IF(AC166&lt;&gt;"",IF(OR('Классы пары'!$O48=2,'Классы пары'!$O48="1|2",'Классы пары'!$O48="2|1"),2,""),"")</f>
        <v/>
      </c>
      <c r="AH166" s="149" t="str">
        <f t="shared" si="15"/>
        <v/>
      </c>
      <c r="AI166" s="149" t="str">
        <f t="shared" si="17"/>
        <v>ST LA</v>
      </c>
      <c r="AP166" s="149">
        <f t="shared" si="19"/>
        <v>176</v>
      </c>
      <c r="AQ166" s="149">
        <v>177</v>
      </c>
      <c r="AU166" s="149">
        <f>'Классы пары'!$O48</f>
        <v>2</v>
      </c>
    </row>
    <row r="167" spans="26:47" s="149" customFormat="1" ht="11.25" x14ac:dyDescent="0.2">
      <c r="Z167" s="149">
        <v>1</v>
      </c>
      <c r="AA167" s="149" t="s">
        <v>247</v>
      </c>
      <c r="AB167" s="149">
        <v>178</v>
      </c>
      <c r="AC167" s="149" t="str">
        <f>IF(AND('Классы пары'!Q48&lt;&gt;"",'Классы пары'!$T$2&lt;&gt;""),AB167,"")</f>
        <v/>
      </c>
      <c r="AD167" s="149" t="str">
        <f>IF(AC167&lt;&gt;"",IF(OR('Классы пары'!$S48=1,'Классы пары'!$S48="1|2",'Классы пары'!$S48="2|1"),1,""),"")</f>
        <v/>
      </c>
      <c r="AE167" s="149" t="str">
        <f t="shared" si="14"/>
        <v/>
      </c>
      <c r="AF167" s="149" t="str">
        <f t="shared" si="16"/>
        <v/>
      </c>
      <c r="AG167" s="149" t="str">
        <f>IF(AC167&lt;&gt;"",IF(OR('Классы пары'!$S48=2,'Классы пары'!$S48="1|2",'Классы пары'!$S48="2|1"),2,""),"")</f>
        <v/>
      </c>
      <c r="AH167" s="149" t="str">
        <f t="shared" si="15"/>
        <v/>
      </c>
      <c r="AI167" s="149" t="str">
        <f t="shared" si="17"/>
        <v>ST LA</v>
      </c>
      <c r="AP167" s="149">
        <f t="shared" si="19"/>
        <v>177</v>
      </c>
      <c r="AQ167" s="149">
        <v>178</v>
      </c>
      <c r="AU167" s="149">
        <f>'Классы пары'!$S48</f>
        <v>2</v>
      </c>
    </row>
    <row r="168" spans="26:47" s="149" customFormat="1" ht="11.25" x14ac:dyDescent="0.2">
      <c r="Z168" s="149">
        <v>1</v>
      </c>
      <c r="AA168" s="149" t="s">
        <v>248</v>
      </c>
      <c r="AB168" s="149">
        <v>179</v>
      </c>
      <c r="AC168" s="149" t="str">
        <f>IF(AND('Классы пары'!E49&lt;&gt;"",'Классы пары'!$T$2&lt;&gt;""),AB168,"")</f>
        <v/>
      </c>
      <c r="AD168" s="149" t="str">
        <f>IF(AC168&lt;&gt;"",IF(OR('Классы пары'!$G49=1,'Классы пары'!$G49="1|2",'Классы пары'!$G49="2|1"),1,""),"")</f>
        <v/>
      </c>
      <c r="AE168" s="149" t="str">
        <f t="shared" si="14"/>
        <v/>
      </c>
      <c r="AF168" s="149" t="str">
        <f t="shared" si="16"/>
        <v/>
      </c>
      <c r="AG168" s="149" t="str">
        <f>IF(AC168&lt;&gt;"",IF(OR('Классы пары'!$G49=2,'Классы пары'!$G49="1|2",'Классы пары'!$G49="2|1"),2,""),"")</f>
        <v/>
      </c>
      <c r="AH168" s="149" t="str">
        <f t="shared" si="15"/>
        <v/>
      </c>
      <c r="AI168" s="149" t="str">
        <f t="shared" si="17"/>
        <v>ST LA</v>
      </c>
      <c r="AP168" s="149">
        <f t="shared" si="19"/>
        <v>178</v>
      </c>
      <c r="AQ168" s="149">
        <v>179</v>
      </c>
      <c r="AU168" s="149">
        <f>'Классы пары'!$G49</f>
        <v>2</v>
      </c>
    </row>
    <row r="169" spans="26:47" s="149" customFormat="1" ht="11.25" x14ac:dyDescent="0.2">
      <c r="Z169" s="149">
        <v>1</v>
      </c>
      <c r="AA169" s="149" t="s">
        <v>249</v>
      </c>
      <c r="AB169" s="149">
        <v>180</v>
      </c>
      <c r="AC169" s="149" t="str">
        <f>IF(AND('Классы пары'!M49&lt;&gt;"",'Классы пары'!$T$2&lt;&gt;""),AB169,"")</f>
        <v/>
      </c>
      <c r="AD169" s="149" t="str">
        <f>IF(AC169&lt;&gt;"",IF(OR('Классы пары'!$O49=1,'Классы пары'!$O49="1|2",'Классы пары'!$O49="2|1"),1,""),"")</f>
        <v/>
      </c>
      <c r="AE169" s="149" t="str">
        <f t="shared" si="14"/>
        <v/>
      </c>
      <c r="AF169" s="149" t="str">
        <f t="shared" si="16"/>
        <v/>
      </c>
      <c r="AG169" s="149" t="str">
        <f>IF(AC169&lt;&gt;"",IF(OR('Классы пары'!$O49=2,'Классы пары'!$O49="1|2",'Классы пары'!$O49="2|1"),2,""),"")</f>
        <v/>
      </c>
      <c r="AH169" s="149" t="str">
        <f t="shared" si="15"/>
        <v/>
      </c>
      <c r="AI169" s="149" t="str">
        <f t="shared" si="17"/>
        <v>ST LA</v>
      </c>
      <c r="AP169" s="149">
        <f t="shared" si="19"/>
        <v>179</v>
      </c>
      <c r="AQ169" s="149">
        <v>180</v>
      </c>
      <c r="AU169" s="149">
        <f>'Классы пары'!$O49</f>
        <v>2</v>
      </c>
    </row>
    <row r="170" spans="26:47" s="149" customFormat="1" ht="11.25" x14ac:dyDescent="0.2">
      <c r="Z170" s="149">
        <v>1</v>
      </c>
      <c r="AA170" s="149" t="s">
        <v>375</v>
      </c>
      <c r="AB170" s="149">
        <v>85</v>
      </c>
      <c r="AC170" s="149" t="str">
        <f>IF(AND('Классы соло'!E56&lt;&gt;"",'Классы соло'!$T$2&lt;&gt;""),AB170,"")</f>
        <v/>
      </c>
      <c r="AD170" s="149" t="str">
        <f>IF(AC170&lt;&gt;"",IF(OR('Классы соло'!$G56=1,'Классы соло'!$G56="1|2",'Классы соло'!$G56="2|1"),1,""),"")</f>
        <v/>
      </c>
      <c r="AE170" s="149" t="str">
        <f t="shared" si="14"/>
        <v/>
      </c>
      <c r="AF170" s="149" t="str">
        <f t="shared" si="16"/>
        <v/>
      </c>
      <c r="AG170" s="149" t="str">
        <f>IF(AC170&lt;&gt;"",IF(OR('Классы соло'!$G56=2,'Классы соло'!$G56="1|2",'Классы соло'!$G56="2|1"),2,""),"")</f>
        <v/>
      </c>
      <c r="AH170" s="149" t="str">
        <f t="shared" si="15"/>
        <v/>
      </c>
      <c r="AI170" s="149" t="str">
        <f t="shared" si="17"/>
        <v>ST LA</v>
      </c>
      <c r="AP170" s="149">
        <v>84</v>
      </c>
      <c r="AQ170" s="149">
        <v>85</v>
      </c>
      <c r="AU170" s="149">
        <f>'Классы соло'!$G56</f>
        <v>2</v>
      </c>
    </row>
    <row r="171" spans="26:47" s="149" customFormat="1" ht="11.25" x14ac:dyDescent="0.2">
      <c r="Z171" s="149">
        <v>1</v>
      </c>
      <c r="AA171" s="149" t="s">
        <v>376</v>
      </c>
      <c r="AB171" s="149">
        <v>86</v>
      </c>
      <c r="AC171" s="149" t="str">
        <f>IF(AND('Классы соло'!I56&lt;&gt;"",'Классы соло'!$T$2&lt;&gt;""),AB171,"")</f>
        <v/>
      </c>
      <c r="AD171" s="149" t="str">
        <f>IF(AC171&lt;&gt;"",IF(OR('Классы соло'!$K56=1,'Классы соло'!$K56="1|2",'Классы соло'!$K56="2|1"),1,""),"")</f>
        <v/>
      </c>
      <c r="AE171" s="149" t="str">
        <f t="shared" si="14"/>
        <v/>
      </c>
      <c r="AF171" s="149" t="str">
        <f t="shared" si="16"/>
        <v/>
      </c>
      <c r="AG171" s="149" t="str">
        <f>IF(AC171&lt;&gt;"",IF(OR('Классы соло'!$K56=2,'Классы соло'!$K56="1|2",'Классы соло'!$K56="2|1"),2,""),"")</f>
        <v/>
      </c>
      <c r="AH171" s="149" t="str">
        <f t="shared" si="15"/>
        <v/>
      </c>
      <c r="AI171" s="149" t="str">
        <f t="shared" si="17"/>
        <v>ST LA</v>
      </c>
      <c r="AP171" s="149">
        <f t="shared" ref="AP171:AP182" si="20">AP170+1</f>
        <v>85</v>
      </c>
      <c r="AQ171" s="149">
        <v>86</v>
      </c>
      <c r="AU171" s="149">
        <f>'Классы соло'!$K56</f>
        <v>2</v>
      </c>
    </row>
    <row r="172" spans="26:47" s="149" customFormat="1" ht="11.25" x14ac:dyDescent="0.2">
      <c r="Z172" s="149">
        <v>1</v>
      </c>
      <c r="AA172" s="149" t="s">
        <v>377</v>
      </c>
      <c r="AB172" s="149">
        <v>87</v>
      </c>
      <c r="AC172" s="149" t="str">
        <f>IF(AND('Классы соло'!Q56&lt;&gt;"",'Классы соло'!$T$2&lt;&gt;""),AB172,"")</f>
        <v/>
      </c>
      <c r="AD172" s="149" t="str">
        <f>IF(AC172&lt;&gt;"",IF(OR('Классы соло'!$S56=1,'Классы соло'!$S56="1|2",'Классы соло'!$S56="2|1"),1,""),"")</f>
        <v/>
      </c>
      <c r="AE172" s="149" t="str">
        <f t="shared" si="14"/>
        <v/>
      </c>
      <c r="AF172" s="149" t="str">
        <f t="shared" si="16"/>
        <v/>
      </c>
      <c r="AG172" s="149" t="str">
        <f>IF(AC172&lt;&gt;"",IF(OR('Классы соло'!$S56=2,'Классы соло'!$S56="1|2",'Классы соло'!$S56="2|1"),2,""),"")</f>
        <v/>
      </c>
      <c r="AH172" s="149" t="str">
        <f t="shared" si="15"/>
        <v/>
      </c>
      <c r="AI172" s="149" t="str">
        <f t="shared" si="17"/>
        <v>ST LA</v>
      </c>
      <c r="AP172" s="149">
        <f t="shared" si="20"/>
        <v>86</v>
      </c>
      <c r="AQ172" s="149">
        <v>87</v>
      </c>
      <c r="AU172" s="149">
        <f>'Классы соло'!$S56</f>
        <v>2</v>
      </c>
    </row>
    <row r="173" spans="26:47" s="149" customFormat="1" ht="11.25" x14ac:dyDescent="0.2">
      <c r="Z173" s="149">
        <v>1</v>
      </c>
      <c r="AA173" s="149" t="s">
        <v>378</v>
      </c>
      <c r="AB173" s="149">
        <v>88</v>
      </c>
      <c r="AC173" s="149" t="str">
        <f>IF(AND('Классы соло'!E57&lt;&gt;"",'Классы соло'!$T$2&lt;&gt;""),AB173,"")</f>
        <v/>
      </c>
      <c r="AD173" s="149" t="str">
        <f>IF(AC173&lt;&gt;"",IF(OR('Классы соло'!$G57=1,'Классы соло'!$G57="1|2",'Классы соло'!$G57="2|1"),1,""),"")</f>
        <v/>
      </c>
      <c r="AE173" s="149" t="str">
        <f t="shared" si="14"/>
        <v/>
      </c>
      <c r="AF173" s="149" t="str">
        <f t="shared" si="16"/>
        <v/>
      </c>
      <c r="AG173" s="149" t="str">
        <f>IF(AC173&lt;&gt;"",IF(OR('Классы соло'!$G57=2,'Классы соло'!$G57="1|2",'Классы соло'!$G57="2|1"),2,""),"")</f>
        <v/>
      </c>
      <c r="AH173" s="149" t="str">
        <f t="shared" si="15"/>
        <v/>
      </c>
      <c r="AI173" s="149" t="str">
        <f t="shared" si="17"/>
        <v>ST LA</v>
      </c>
      <c r="AP173" s="149">
        <f t="shared" si="20"/>
        <v>87</v>
      </c>
      <c r="AQ173" s="149">
        <v>88</v>
      </c>
      <c r="AU173" s="149">
        <f>'Классы соло'!$G57</f>
        <v>2</v>
      </c>
    </row>
    <row r="174" spans="26:47" s="149" customFormat="1" ht="11.25" x14ac:dyDescent="0.2">
      <c r="Z174" s="149">
        <v>1</v>
      </c>
      <c r="AA174" s="149" t="s">
        <v>379</v>
      </c>
      <c r="AB174" s="149">
        <v>89</v>
      </c>
      <c r="AC174" s="149" t="str">
        <f>IF(AND('Классы соло'!I57&lt;&gt;"",'Классы соло'!$T$2&lt;&gt;""),AB174,"")</f>
        <v/>
      </c>
      <c r="AD174" s="149" t="str">
        <f>IF(AC174&lt;&gt;"",IF(OR('Классы соло'!$K57=1,'Классы соло'!$K57="1|2",'Классы соло'!$K57="2|1"),1,""),"")</f>
        <v/>
      </c>
      <c r="AE174" s="149" t="str">
        <f t="shared" si="14"/>
        <v/>
      </c>
      <c r="AF174" s="149" t="str">
        <f t="shared" si="16"/>
        <v/>
      </c>
      <c r="AG174" s="149" t="str">
        <f>IF(AC174&lt;&gt;"",IF(OR('Классы соло'!$K57=2,'Классы соло'!$K57="1|2",'Классы соло'!$K57="2|1"),2,""),"")</f>
        <v/>
      </c>
      <c r="AH174" s="149" t="str">
        <f t="shared" si="15"/>
        <v/>
      </c>
      <c r="AI174" s="149" t="str">
        <f t="shared" si="17"/>
        <v>ST LA</v>
      </c>
      <c r="AP174" s="149">
        <f t="shared" si="20"/>
        <v>88</v>
      </c>
      <c r="AQ174" s="149">
        <v>89</v>
      </c>
      <c r="AU174" s="149">
        <f>'Классы соло'!$K57</f>
        <v>2</v>
      </c>
    </row>
    <row r="175" spans="26:47" s="149" customFormat="1" ht="11.25" x14ac:dyDescent="0.2">
      <c r="Z175" s="149">
        <v>1</v>
      </c>
      <c r="AA175" s="149" t="s">
        <v>380</v>
      </c>
      <c r="AB175" s="149">
        <v>90</v>
      </c>
      <c r="AC175" s="149" t="str">
        <f>IF(AND('Классы соло'!M57&lt;&gt;"",'Классы соло'!$T$2&lt;&gt;""),AB175,"")</f>
        <v/>
      </c>
      <c r="AD175" s="149" t="str">
        <f>IF(AC175&lt;&gt;"",IF(OR('Классы соло'!$O57=1,'Классы соло'!$O57="1|2",'Классы соло'!$O57="2|1"),1,""),"")</f>
        <v/>
      </c>
      <c r="AE175" s="149" t="str">
        <f t="shared" si="14"/>
        <v/>
      </c>
      <c r="AF175" s="149" t="str">
        <f t="shared" si="16"/>
        <v/>
      </c>
      <c r="AG175" s="149" t="str">
        <f>IF(AC175&lt;&gt;"",IF(OR('Классы соло'!$O57=2,'Классы соло'!$O57="1|2",'Классы соло'!$O57="2|1"),2,""),"")</f>
        <v/>
      </c>
      <c r="AH175" s="149" t="str">
        <f t="shared" si="15"/>
        <v/>
      </c>
      <c r="AI175" s="149" t="str">
        <f t="shared" si="17"/>
        <v>ST LA</v>
      </c>
      <c r="AP175" s="149">
        <f t="shared" si="20"/>
        <v>89</v>
      </c>
      <c r="AQ175" s="149">
        <v>90</v>
      </c>
      <c r="AU175" s="149">
        <f>'Классы соло'!$O57</f>
        <v>2</v>
      </c>
    </row>
    <row r="176" spans="26:47" s="149" customFormat="1" ht="11.25" x14ac:dyDescent="0.2">
      <c r="Z176" s="149">
        <v>1</v>
      </c>
      <c r="AA176" s="149" t="s">
        <v>381</v>
      </c>
      <c r="AB176" s="149">
        <v>91</v>
      </c>
      <c r="AC176" s="149" t="str">
        <f>IF(AND('Классы соло'!Q57&lt;&gt;"",'Классы соло'!$T$2&lt;&gt;""),AB176,"")</f>
        <v/>
      </c>
      <c r="AD176" s="149" t="str">
        <f>IF(AC176&lt;&gt;"",IF(OR('Классы соло'!$S57=1,'Классы соло'!$S57="1|2",'Классы соло'!$S57="2|1"),1,""),"")</f>
        <v/>
      </c>
      <c r="AE176" s="149" t="str">
        <f t="shared" si="14"/>
        <v/>
      </c>
      <c r="AF176" s="149" t="str">
        <f t="shared" si="16"/>
        <v/>
      </c>
      <c r="AG176" s="149" t="str">
        <f>IF(AC176&lt;&gt;"",IF(OR('Классы соло'!$S57=2,'Классы соло'!$S57="1|2",'Классы соло'!$S57="2|1"),2,""),"")</f>
        <v/>
      </c>
      <c r="AH176" s="149" t="str">
        <f t="shared" si="15"/>
        <v/>
      </c>
      <c r="AI176" s="149" t="str">
        <f t="shared" si="17"/>
        <v>ST LA</v>
      </c>
      <c r="AP176" s="149">
        <f t="shared" si="20"/>
        <v>90</v>
      </c>
      <c r="AQ176" s="149">
        <v>91</v>
      </c>
      <c r="AU176" s="149">
        <f>'Классы соло'!$S57</f>
        <v>2</v>
      </c>
    </row>
    <row r="177" spans="9:47" s="149" customFormat="1" ht="11.25" x14ac:dyDescent="0.2">
      <c r="Z177" s="149">
        <v>1</v>
      </c>
      <c r="AA177" s="149" t="s">
        <v>382</v>
      </c>
      <c r="AB177" s="149">
        <v>92</v>
      </c>
      <c r="AC177" s="149" t="str">
        <f>IF(AND('Классы соло'!E58&lt;&gt;"",'Классы соло'!$T$2&lt;&gt;""),AB177,"")</f>
        <v/>
      </c>
      <c r="AD177" s="149" t="str">
        <f>IF(AC177&lt;&gt;"",IF(OR('Классы соло'!$G58=1,'Классы соло'!$G58="1|2",'Классы соло'!$G58="2|1"),1,""),"")</f>
        <v/>
      </c>
      <c r="AE177" s="149" t="str">
        <f t="shared" si="14"/>
        <v/>
      </c>
      <c r="AF177" s="149" t="str">
        <f t="shared" si="16"/>
        <v/>
      </c>
      <c r="AG177" s="149" t="str">
        <f>IF(AC177&lt;&gt;"",IF(OR('Классы соло'!$G58=2,'Классы соло'!$G58="1|2",'Классы соло'!$G58="2|1"),2,""),"")</f>
        <v/>
      </c>
      <c r="AH177" s="149" t="str">
        <f t="shared" si="15"/>
        <v/>
      </c>
      <c r="AI177" s="149" t="str">
        <f t="shared" si="17"/>
        <v>ST LA</v>
      </c>
      <c r="AP177" s="149">
        <f t="shared" si="20"/>
        <v>91</v>
      </c>
      <c r="AQ177" s="149">
        <v>92</v>
      </c>
      <c r="AU177" s="149">
        <f>'Классы соло'!$G58</f>
        <v>2</v>
      </c>
    </row>
    <row r="178" spans="9:47" s="149" customFormat="1" x14ac:dyDescent="0.2">
      <c r="Z178" s="149">
        <v>1</v>
      </c>
      <c r="AA178" s="149" t="s">
        <v>383</v>
      </c>
      <c r="AB178" s="149">
        <v>93</v>
      </c>
      <c r="AC178" s="149" t="str">
        <f>IF(AND('Классы соло'!I58&lt;&gt;"",'Классы соло'!$T$2&lt;&gt;""),AB178,"")</f>
        <v/>
      </c>
      <c r="AD178" s="149" t="str">
        <f>IF(AC178&lt;&gt;"",IF(OR('Классы соло'!$K58=1,'Классы соло'!$K58="1|2",'Классы соло'!$K58="2|1"),1,""),"")</f>
        <v/>
      </c>
      <c r="AE178" s="149" t="str">
        <f t="shared" si="14"/>
        <v/>
      </c>
      <c r="AF178" s="149" t="str">
        <f t="shared" si="16"/>
        <v/>
      </c>
      <c r="AG178" s="149" t="str">
        <f>IF(AC178&lt;&gt;"",IF(OR('Классы соло'!$K58=2,'Классы соло'!$K58="1|2",'Классы соло'!$K58="2|1"),2,""),"")</f>
        <v/>
      </c>
      <c r="AH178" s="149" t="str">
        <f t="shared" si="15"/>
        <v/>
      </c>
      <c r="AI178" s="149" t="str">
        <f t="shared" si="17"/>
        <v>ST LA</v>
      </c>
      <c r="AM178" s="148"/>
      <c r="AN178" s="148"/>
      <c r="AO178" s="148"/>
      <c r="AP178" s="149">
        <f t="shared" si="20"/>
        <v>92</v>
      </c>
      <c r="AQ178" s="149">
        <v>93</v>
      </c>
      <c r="AU178" s="149">
        <f>'Классы соло'!$K58</f>
        <v>2</v>
      </c>
    </row>
    <row r="179" spans="9:47" s="149" customFormat="1" x14ac:dyDescent="0.2">
      <c r="Z179" s="149">
        <v>1</v>
      </c>
      <c r="AA179" s="149" t="s">
        <v>384</v>
      </c>
      <c r="AB179" s="149">
        <v>94</v>
      </c>
      <c r="AC179" s="149" t="str">
        <f>IF(AND('Классы соло'!M58&lt;&gt;"",'Классы соло'!$T$2&lt;&gt;""),AB179,"")</f>
        <v/>
      </c>
      <c r="AD179" s="149" t="str">
        <f>IF(AC179&lt;&gt;"",IF(OR('Классы соло'!$O58=1,'Классы соло'!$O58="1|2",'Классы соло'!$O58="2|1"),1,""),"")</f>
        <v/>
      </c>
      <c r="AE179" s="149" t="str">
        <f t="shared" si="14"/>
        <v/>
      </c>
      <c r="AF179" s="149" t="str">
        <f t="shared" si="16"/>
        <v/>
      </c>
      <c r="AG179" s="149" t="str">
        <f>IF(AC179&lt;&gt;"",IF(OR('Классы соло'!$O58=2,'Классы соло'!$O58="1|2",'Классы соло'!$O58="2|1"),2,""),"")</f>
        <v/>
      </c>
      <c r="AH179" s="149" t="str">
        <f t="shared" si="15"/>
        <v/>
      </c>
      <c r="AI179" s="149" t="str">
        <f t="shared" si="17"/>
        <v>ST LA</v>
      </c>
      <c r="AJ179" s="148"/>
      <c r="AK179" s="148"/>
      <c r="AL179" s="148"/>
      <c r="AM179" s="148"/>
      <c r="AN179" s="148"/>
      <c r="AO179" s="148"/>
      <c r="AP179" s="149">
        <f t="shared" si="20"/>
        <v>93</v>
      </c>
      <c r="AQ179" s="149">
        <v>94</v>
      </c>
      <c r="AU179" s="149">
        <f>'Классы соло'!$O58</f>
        <v>2</v>
      </c>
    </row>
    <row r="180" spans="9:47" s="149" customFormat="1" x14ac:dyDescent="0.2">
      <c r="Z180" s="149">
        <v>1</v>
      </c>
      <c r="AA180" s="149" t="s">
        <v>385</v>
      </c>
      <c r="AB180" s="149">
        <v>95</v>
      </c>
      <c r="AC180" s="149" t="str">
        <f>IF(AND('Классы соло'!Q58&lt;&gt;"",'Классы соло'!$T$2&lt;&gt;""),AB180,"")</f>
        <v/>
      </c>
      <c r="AD180" s="149" t="str">
        <f>IF(AC180&lt;&gt;"",IF(OR('Классы соло'!$S58=1,'Классы соло'!$S58="1|2",'Классы соло'!$S58="2|1"),1,""),"")</f>
        <v/>
      </c>
      <c r="AE180" s="149" t="str">
        <f t="shared" si="14"/>
        <v/>
      </c>
      <c r="AF180" s="149" t="str">
        <f t="shared" si="16"/>
        <v/>
      </c>
      <c r="AG180" s="149" t="str">
        <f>IF(AC180&lt;&gt;"",IF(OR('Классы соло'!$S58=2,'Классы соло'!$S58="1|2",'Классы соло'!$S58="2|1"),2,""),"")</f>
        <v/>
      </c>
      <c r="AH180" s="149" t="str">
        <f t="shared" si="15"/>
        <v/>
      </c>
      <c r="AI180" s="149" t="str">
        <f t="shared" si="17"/>
        <v>ST LA</v>
      </c>
      <c r="AJ180" s="148"/>
      <c r="AK180" s="148"/>
      <c r="AL180" s="148"/>
      <c r="AM180" s="148"/>
      <c r="AN180" s="148"/>
      <c r="AO180" s="148"/>
      <c r="AP180" s="149">
        <f t="shared" si="20"/>
        <v>94</v>
      </c>
      <c r="AQ180" s="149">
        <v>95</v>
      </c>
      <c r="AU180" s="149">
        <f>'Классы соло'!$S58</f>
        <v>2</v>
      </c>
    </row>
    <row r="181" spans="9:47" x14ac:dyDescent="0.2">
      <c r="I181" s="149"/>
      <c r="J181" s="149"/>
      <c r="K181" s="149"/>
      <c r="L181" s="149"/>
      <c r="M181" s="149"/>
      <c r="Z181" s="149">
        <v>1</v>
      </c>
      <c r="AA181" s="149" t="s">
        <v>386</v>
      </c>
      <c r="AB181" s="149">
        <v>96</v>
      </c>
      <c r="AC181" s="149" t="str">
        <f>IF(AND('Классы соло'!E59&lt;&gt;"",'Классы соло'!$T$2&lt;&gt;""),AB181,"")</f>
        <v/>
      </c>
      <c r="AD181" s="149" t="str">
        <f>IF(AC181&lt;&gt;"",IF(OR('Классы соло'!$G59=1,'Классы соло'!$G59="1|2",'Классы соло'!$G59="2|1"),1,""),"")</f>
        <v/>
      </c>
      <c r="AE181" s="149" t="str">
        <f t="shared" si="14"/>
        <v/>
      </c>
      <c r="AF181" s="149" t="str">
        <f t="shared" si="16"/>
        <v/>
      </c>
      <c r="AG181" s="149" t="str">
        <f>IF(AC181&lt;&gt;"",IF(OR('Классы соло'!$G59=2,'Классы соло'!$G59="1|2",'Классы соло'!$G59="2|1"),2,""),"")</f>
        <v/>
      </c>
      <c r="AH181" s="149" t="str">
        <f t="shared" si="15"/>
        <v/>
      </c>
      <c r="AI181" s="149" t="str">
        <f t="shared" si="17"/>
        <v>ST LA</v>
      </c>
      <c r="AP181" s="149">
        <f t="shared" si="20"/>
        <v>95</v>
      </c>
      <c r="AQ181" s="149">
        <v>96</v>
      </c>
      <c r="AR181" s="149"/>
      <c r="AS181" s="149"/>
      <c r="AU181" s="149">
        <f>'Классы соло'!$G59</f>
        <v>2</v>
      </c>
    </row>
    <row r="182" spans="9:47" x14ac:dyDescent="0.2">
      <c r="I182" s="149"/>
      <c r="J182" s="149"/>
      <c r="K182" s="149"/>
      <c r="L182" s="149"/>
      <c r="M182" s="149"/>
      <c r="Z182" s="149">
        <v>1</v>
      </c>
      <c r="AA182" s="149" t="s">
        <v>387</v>
      </c>
      <c r="AB182" s="149">
        <v>97</v>
      </c>
      <c r="AC182" s="149" t="str">
        <f>IF(AND('Классы соло'!M59&lt;&gt;"",'Классы соло'!$T$2&lt;&gt;""),AB182,"")</f>
        <v/>
      </c>
      <c r="AD182" s="149" t="str">
        <f>IF(AC182&lt;&gt;"",IF(OR('Классы соло'!$O59=1,'Классы соло'!$O59="1|2",'Классы соло'!$O59="2|1"),1,""),"")</f>
        <v/>
      </c>
      <c r="AE182" s="149" t="str">
        <f t="shared" si="14"/>
        <v/>
      </c>
      <c r="AF182" s="149" t="str">
        <f t="shared" si="16"/>
        <v/>
      </c>
      <c r="AG182" s="149" t="str">
        <f>IF(AC182&lt;&gt;"",IF(OR('Классы соло'!$O59=2,'Классы соло'!$O59="1|2",'Классы соло'!$O59="2|1"),2,""),"")</f>
        <v/>
      </c>
      <c r="AH182" s="149" t="str">
        <f t="shared" si="15"/>
        <v/>
      </c>
      <c r="AI182" s="149" t="str">
        <f t="shared" si="17"/>
        <v>ST LA</v>
      </c>
      <c r="AP182" s="149">
        <f t="shared" si="20"/>
        <v>96</v>
      </c>
      <c r="AQ182" s="149">
        <v>97</v>
      </c>
      <c r="AR182" s="149"/>
      <c r="AS182" s="149"/>
      <c r="AU182" s="149">
        <f>'Классы соло'!$O59</f>
        <v>2</v>
      </c>
    </row>
    <row r="183" spans="9:47" x14ac:dyDescent="0.2">
      <c r="I183" s="149"/>
      <c r="J183" s="149"/>
      <c r="K183" s="149"/>
      <c r="L183" s="149"/>
      <c r="M183" s="149"/>
      <c r="Z183" s="149">
        <v>1</v>
      </c>
      <c r="AA183" s="149" t="s">
        <v>252</v>
      </c>
      <c r="AB183" s="149">
        <v>181</v>
      </c>
      <c r="AC183" s="149" t="str">
        <f>IF(AND('Классы пары'!E56&lt;&gt;"",'Классы пары'!$T$2&lt;&gt;""),AB183,"")</f>
        <v/>
      </c>
      <c r="AD183" s="149" t="str">
        <f>IF(AC183&lt;&gt;"",IF(OR('Классы пары'!$G56=1,'Классы пары'!$G56="1|2",'Классы пары'!$G56="2|1"),1,""),"")</f>
        <v/>
      </c>
      <c r="AE183" s="149" t="str">
        <f t="shared" si="14"/>
        <v/>
      </c>
      <c r="AF183" s="149" t="str">
        <f t="shared" si="16"/>
        <v/>
      </c>
      <c r="AG183" s="149" t="str">
        <f>IF(AC183&lt;&gt;"",IF(OR('Классы пары'!$G56=2,'Классы пары'!$G56="1|2",'Классы пары'!$G56="2|1"),2,""),"")</f>
        <v/>
      </c>
      <c r="AH183" s="149" t="str">
        <f t="shared" si="15"/>
        <v/>
      </c>
      <c r="AI183" s="149" t="str">
        <f t="shared" si="17"/>
        <v>ST LA</v>
      </c>
      <c r="AP183" s="149"/>
      <c r="AQ183" s="149"/>
      <c r="AR183" s="149"/>
      <c r="AS183" s="149"/>
      <c r="AU183" s="149">
        <f>'Классы пары'!$G56</f>
        <v>2</v>
      </c>
    </row>
    <row r="184" spans="9:47" x14ac:dyDescent="0.2">
      <c r="I184" s="149"/>
      <c r="J184" s="149"/>
      <c r="K184" s="149"/>
      <c r="L184" s="149"/>
      <c r="M184" s="149"/>
      <c r="Z184" s="149">
        <v>1</v>
      </c>
      <c r="AA184" s="149" t="s">
        <v>253</v>
      </c>
      <c r="AB184" s="149">
        <f t="shared" ref="AB184:AB215" si="21">AB183+1</f>
        <v>182</v>
      </c>
      <c r="AC184" s="149" t="str">
        <f>IF(AND('Классы пары'!I56&lt;&gt;"",'Классы пары'!$T$2&lt;&gt;""),AB184,"")</f>
        <v/>
      </c>
      <c r="AD184" s="149" t="str">
        <f>IF(AC184&lt;&gt;"",IF(OR('Классы пары'!$K56=1,'Классы пары'!$K56="1|2",'Классы пары'!$K56="2|1"),1,""),"")</f>
        <v/>
      </c>
      <c r="AE184" s="149" t="str">
        <f t="shared" si="14"/>
        <v/>
      </c>
      <c r="AF184" s="149" t="str">
        <f t="shared" si="16"/>
        <v/>
      </c>
      <c r="AG184" s="149" t="str">
        <f>IF(AC184&lt;&gt;"",IF(OR('Классы пары'!$K56=2,'Классы пары'!$K56="1|2",'Классы пары'!$K56="2|1"),2,""),"")</f>
        <v/>
      </c>
      <c r="AH184" s="149" t="str">
        <f t="shared" si="15"/>
        <v/>
      </c>
      <c r="AI184" s="149" t="str">
        <f t="shared" si="17"/>
        <v>ST LA</v>
      </c>
      <c r="AP184" s="149"/>
      <c r="AQ184" s="149"/>
      <c r="AR184" s="149"/>
      <c r="AS184" s="149"/>
      <c r="AU184" s="149">
        <f>'Классы пары'!$K56</f>
        <v>2</v>
      </c>
    </row>
    <row r="185" spans="9:47" x14ac:dyDescent="0.2">
      <c r="I185" s="149"/>
      <c r="J185" s="149"/>
      <c r="K185" s="149"/>
      <c r="L185" s="149"/>
      <c r="M185" s="149"/>
      <c r="Z185" s="149">
        <v>1</v>
      </c>
      <c r="AA185" s="149" t="s">
        <v>254</v>
      </c>
      <c r="AB185" s="149">
        <f t="shared" si="21"/>
        <v>183</v>
      </c>
      <c r="AC185" s="149" t="str">
        <f>IF(AND('Классы пары'!Q56&lt;&gt;"",'Классы пары'!$T$2&lt;&gt;""),AB185,"")</f>
        <v/>
      </c>
      <c r="AD185" s="149" t="str">
        <f>IF(AC185&lt;&gt;"",IF(OR('Классы пары'!$S56=1,'Классы пары'!$S56="1|2",'Классы пары'!$S56="2|1"),1,""),"")</f>
        <v/>
      </c>
      <c r="AE185" s="149" t="str">
        <f t="shared" si="14"/>
        <v/>
      </c>
      <c r="AF185" s="149" t="str">
        <f t="shared" si="16"/>
        <v/>
      </c>
      <c r="AG185" s="149" t="str">
        <f>IF(AC185&lt;&gt;"",IF(OR('Классы пары'!$S56=2,'Классы пары'!$S56="1|2",'Классы пары'!$S56="2|1"),2,""),"")</f>
        <v/>
      </c>
      <c r="AH185" s="149" t="str">
        <f t="shared" si="15"/>
        <v/>
      </c>
      <c r="AI185" s="149" t="str">
        <f t="shared" si="17"/>
        <v>ST LA</v>
      </c>
      <c r="AP185" s="149"/>
      <c r="AQ185" s="149"/>
      <c r="AR185" s="149"/>
      <c r="AS185" s="149"/>
      <c r="AU185" s="149">
        <f>'Классы пары'!$S56</f>
        <v>2</v>
      </c>
    </row>
    <row r="186" spans="9:47" x14ac:dyDescent="0.2">
      <c r="I186" s="149"/>
      <c r="J186" s="149"/>
      <c r="K186" s="149"/>
      <c r="L186" s="149"/>
      <c r="M186" s="149"/>
      <c r="Z186" s="149">
        <v>1</v>
      </c>
      <c r="AA186" s="149" t="s">
        <v>255</v>
      </c>
      <c r="AB186" s="149">
        <f t="shared" si="21"/>
        <v>184</v>
      </c>
      <c r="AC186" s="149" t="str">
        <f>IF(AND('Классы пары'!E57&lt;&gt;"",'Классы пары'!$T$2&lt;&gt;""),AB186,"")</f>
        <v/>
      </c>
      <c r="AD186" s="149" t="str">
        <f>IF(AC186&lt;&gt;"",IF(OR('Классы пары'!$G57=1,'Классы пары'!$G57="1|2",'Классы пары'!$G57="2|1"),1,""),"")</f>
        <v/>
      </c>
      <c r="AE186" s="149" t="str">
        <f t="shared" si="14"/>
        <v/>
      </c>
      <c r="AF186" s="149" t="str">
        <f t="shared" si="16"/>
        <v/>
      </c>
      <c r="AG186" s="149" t="str">
        <f>IF(AC186&lt;&gt;"",IF(OR('Классы пары'!$G57=2,'Классы пары'!$G57="1|2",'Классы пары'!$G57="2|1"),2,""),"")</f>
        <v/>
      </c>
      <c r="AH186" s="149" t="str">
        <f t="shared" si="15"/>
        <v/>
      </c>
      <c r="AI186" s="149" t="str">
        <f t="shared" si="17"/>
        <v>ST LA</v>
      </c>
      <c r="AP186" s="149"/>
      <c r="AQ186" s="149"/>
      <c r="AR186" s="149"/>
      <c r="AS186" s="149"/>
      <c r="AU186" s="149">
        <f>'Классы пары'!$G57</f>
        <v>2</v>
      </c>
    </row>
    <row r="187" spans="9:47" x14ac:dyDescent="0.2">
      <c r="I187" s="149"/>
      <c r="J187" s="149"/>
      <c r="K187" s="149"/>
      <c r="L187" s="149"/>
      <c r="M187" s="149"/>
      <c r="Z187" s="149">
        <v>1</v>
      </c>
      <c r="AA187" s="149" t="s">
        <v>256</v>
      </c>
      <c r="AB187" s="149">
        <f t="shared" si="21"/>
        <v>185</v>
      </c>
      <c r="AC187" s="149" t="str">
        <f>IF(AND('Классы пары'!I57&lt;&gt;"",'Классы пары'!$T$2&lt;&gt;""),AB187,"")</f>
        <v/>
      </c>
      <c r="AD187" s="149" t="str">
        <f>IF(AC187&lt;&gt;"",IF(OR('Классы пары'!$K57=1,'Классы пары'!$K57="1|2",'Классы пары'!$K57="2|1"),1,""),"")</f>
        <v/>
      </c>
      <c r="AE187" s="149" t="str">
        <f t="shared" si="14"/>
        <v/>
      </c>
      <c r="AF187" s="149" t="str">
        <f t="shared" si="16"/>
        <v/>
      </c>
      <c r="AG187" s="149" t="str">
        <f>IF(AC187&lt;&gt;"",IF(OR('Классы пары'!$K57=2,'Классы пары'!$K57="1|2",'Классы пары'!$K57="2|1"),2,""),"")</f>
        <v/>
      </c>
      <c r="AH187" s="149" t="str">
        <f t="shared" si="15"/>
        <v/>
      </c>
      <c r="AI187" s="149" t="str">
        <f t="shared" si="17"/>
        <v>ST LA</v>
      </c>
      <c r="AP187" s="149"/>
      <c r="AQ187" s="149"/>
      <c r="AR187" s="149"/>
      <c r="AS187" s="149"/>
      <c r="AU187" s="149">
        <f>'Классы пары'!$K57</f>
        <v>2</v>
      </c>
    </row>
    <row r="188" spans="9:47" x14ac:dyDescent="0.2">
      <c r="I188" s="149"/>
      <c r="J188" s="149"/>
      <c r="K188" s="149"/>
      <c r="L188" s="149"/>
      <c r="M188" s="149"/>
      <c r="Z188" s="149">
        <v>1</v>
      </c>
      <c r="AA188" s="149" t="s">
        <v>257</v>
      </c>
      <c r="AB188" s="149">
        <f t="shared" si="21"/>
        <v>186</v>
      </c>
      <c r="AC188" s="149" t="str">
        <f>IF(AND('Классы пары'!M57&lt;&gt;"",'Классы пары'!$T$2&lt;&gt;""),AB188,"")</f>
        <v/>
      </c>
      <c r="AD188" s="149" t="str">
        <f>IF(AC188&lt;&gt;"",IF(OR('Классы пары'!$O57=1,'Классы пары'!$O57="1|2",'Классы пары'!$O57="2|1"),1,""),"")</f>
        <v/>
      </c>
      <c r="AE188" s="149" t="str">
        <f t="shared" si="14"/>
        <v/>
      </c>
      <c r="AF188" s="149" t="str">
        <f t="shared" si="16"/>
        <v/>
      </c>
      <c r="AG188" s="149" t="str">
        <f>IF(AC188&lt;&gt;"",IF(OR('Классы пары'!$O57=2,'Классы пары'!$O57="1|2",'Классы пары'!$O57="2|1"),2,""),"")</f>
        <v/>
      </c>
      <c r="AH188" s="149" t="str">
        <f t="shared" si="15"/>
        <v/>
      </c>
      <c r="AI188" s="149" t="str">
        <f t="shared" si="17"/>
        <v>ST LA</v>
      </c>
      <c r="AP188" s="149"/>
      <c r="AQ188" s="149"/>
      <c r="AR188" s="149"/>
      <c r="AS188" s="149"/>
      <c r="AU188" s="149">
        <f>'Классы пары'!$O57</f>
        <v>2</v>
      </c>
    </row>
    <row r="189" spans="9:47" x14ac:dyDescent="0.2">
      <c r="I189" s="149"/>
      <c r="J189" s="149"/>
      <c r="K189" s="149"/>
      <c r="L189" s="149"/>
      <c r="M189" s="149"/>
      <c r="Z189" s="149">
        <v>1</v>
      </c>
      <c r="AA189" s="149" t="s">
        <v>258</v>
      </c>
      <c r="AB189" s="149">
        <f t="shared" si="21"/>
        <v>187</v>
      </c>
      <c r="AC189" s="149" t="str">
        <f>IF(AND('Классы пары'!Q57&lt;&gt;"",'Классы пары'!$T$2&lt;&gt;""),AB189,"")</f>
        <v/>
      </c>
      <c r="AD189" s="149" t="str">
        <f>IF(AC189&lt;&gt;"",IF(OR('Классы пары'!$S57=1,'Классы пары'!$S57="1|2",'Классы пары'!$S57="2|1"),1,""),"")</f>
        <v/>
      </c>
      <c r="AE189" s="149" t="str">
        <f t="shared" si="14"/>
        <v/>
      </c>
      <c r="AF189" s="149" t="str">
        <f t="shared" si="16"/>
        <v/>
      </c>
      <c r="AG189" s="149" t="str">
        <f>IF(AC189&lt;&gt;"",IF(OR('Классы пары'!$S57=2,'Классы пары'!$S57="1|2",'Классы пары'!$S57="2|1"),2,""),"")</f>
        <v/>
      </c>
      <c r="AH189" s="149" t="str">
        <f t="shared" si="15"/>
        <v/>
      </c>
      <c r="AI189" s="149" t="str">
        <f t="shared" si="17"/>
        <v>ST LA</v>
      </c>
      <c r="AP189" s="149"/>
      <c r="AQ189" s="149"/>
      <c r="AR189" s="149"/>
      <c r="AS189" s="149"/>
      <c r="AU189" s="149">
        <f>'Классы пары'!$S57</f>
        <v>2</v>
      </c>
    </row>
    <row r="190" spans="9:47" x14ac:dyDescent="0.2">
      <c r="I190" s="149"/>
      <c r="J190" s="149"/>
      <c r="K190" s="149"/>
      <c r="L190" s="149"/>
      <c r="M190" s="149"/>
      <c r="Z190" s="149">
        <v>1</v>
      </c>
      <c r="AA190" s="149" t="s">
        <v>259</v>
      </c>
      <c r="AB190" s="149">
        <f t="shared" si="21"/>
        <v>188</v>
      </c>
      <c r="AC190" s="149" t="str">
        <f>IF(AND('Классы пары'!E58&lt;&gt;"",'Классы пары'!$T$2&lt;&gt;""),AB190,"")</f>
        <v/>
      </c>
      <c r="AD190" s="149" t="str">
        <f>IF(AC190&lt;&gt;"",IF(OR('Классы пары'!$G58=1,'Классы пары'!$G58="1|2",'Классы пары'!$G58="2|1"),1,""),"")</f>
        <v/>
      </c>
      <c r="AE190" s="149" t="str">
        <f t="shared" si="14"/>
        <v/>
      </c>
      <c r="AF190" s="149" t="str">
        <f t="shared" si="16"/>
        <v/>
      </c>
      <c r="AG190" s="149" t="str">
        <f>IF(AC190&lt;&gt;"",IF(OR('Классы пары'!$G58=2,'Классы пары'!$G58="1|2",'Классы пары'!$G58="2|1"),2,""),"")</f>
        <v/>
      </c>
      <c r="AH190" s="149" t="str">
        <f t="shared" si="15"/>
        <v/>
      </c>
      <c r="AI190" s="149" t="str">
        <f t="shared" si="17"/>
        <v>ST LA</v>
      </c>
      <c r="AP190" s="149"/>
      <c r="AQ190" s="149"/>
      <c r="AR190" s="149"/>
      <c r="AS190" s="149"/>
      <c r="AU190" s="149">
        <f>'Классы пары'!$G58</f>
        <v>2</v>
      </c>
    </row>
    <row r="191" spans="9:47" x14ac:dyDescent="0.2">
      <c r="I191" s="149"/>
      <c r="J191" s="149"/>
      <c r="K191" s="149"/>
      <c r="L191" s="149"/>
      <c r="M191" s="149"/>
      <c r="Z191" s="149">
        <v>1</v>
      </c>
      <c r="AA191" s="149" t="s">
        <v>260</v>
      </c>
      <c r="AB191" s="149">
        <f t="shared" si="21"/>
        <v>189</v>
      </c>
      <c r="AC191" s="149" t="str">
        <f>IF(AND('Классы пары'!I58&lt;&gt;"",'Классы пары'!$T$2&lt;&gt;""),AB191,"")</f>
        <v/>
      </c>
      <c r="AD191" s="149" t="str">
        <f>IF(AC191&lt;&gt;"",IF(OR('Классы пары'!$K58=1,'Классы пары'!$K58="1|2",'Классы пары'!$K58="2|1"),1,""),"")</f>
        <v/>
      </c>
      <c r="AE191" s="149" t="str">
        <f t="shared" si="14"/>
        <v/>
      </c>
      <c r="AF191" s="149" t="str">
        <f t="shared" si="16"/>
        <v/>
      </c>
      <c r="AG191" s="149" t="str">
        <f>IF(AC191&lt;&gt;"",IF(OR('Классы пары'!$K58=2,'Классы пары'!$K58="1|2",'Классы пары'!$K58="2|1"),2,""),"")</f>
        <v/>
      </c>
      <c r="AH191" s="149" t="str">
        <f t="shared" si="15"/>
        <v/>
      </c>
      <c r="AI191" s="149" t="str">
        <f t="shared" si="17"/>
        <v>ST LA</v>
      </c>
      <c r="AP191" s="149"/>
      <c r="AQ191" s="149"/>
      <c r="AR191" s="149"/>
      <c r="AS191" s="149"/>
      <c r="AU191" s="149">
        <f>'Классы пары'!$K58</f>
        <v>2</v>
      </c>
    </row>
    <row r="192" spans="9:47" x14ac:dyDescent="0.2">
      <c r="I192" s="149"/>
      <c r="J192" s="149"/>
      <c r="K192" s="149"/>
      <c r="L192" s="149"/>
      <c r="M192" s="149"/>
      <c r="W192" s="149"/>
      <c r="Z192" s="149">
        <v>1</v>
      </c>
      <c r="AA192" s="149" t="s">
        <v>261</v>
      </c>
      <c r="AB192" s="149">
        <f t="shared" si="21"/>
        <v>190</v>
      </c>
      <c r="AC192" s="149" t="str">
        <f>IF(AND('Классы пары'!M58&lt;&gt;"",'Классы пары'!$T$2&lt;&gt;""),AB192,"")</f>
        <v/>
      </c>
      <c r="AD192" s="149" t="str">
        <f>IF(AC192&lt;&gt;"",IF(OR('Классы пары'!$O58=1,'Классы пары'!$O58="1|2",'Классы пары'!$O58="2|1"),1,""),"")</f>
        <v/>
      </c>
      <c r="AE192" s="149" t="str">
        <f t="shared" si="14"/>
        <v/>
      </c>
      <c r="AF192" s="149" t="str">
        <f t="shared" si="16"/>
        <v/>
      </c>
      <c r="AG192" s="149" t="str">
        <f>IF(AC192&lt;&gt;"",IF(OR('Классы пары'!$O58=2,'Классы пары'!$O58="1|2",'Классы пары'!$O58="2|1"),2,""),"")</f>
        <v/>
      </c>
      <c r="AH192" s="149" t="str">
        <f t="shared" si="15"/>
        <v/>
      </c>
      <c r="AI192" s="149" t="str">
        <f t="shared" si="17"/>
        <v>ST LA</v>
      </c>
      <c r="AP192" s="149"/>
      <c r="AQ192" s="149"/>
      <c r="AR192" s="149"/>
      <c r="AS192" s="149"/>
      <c r="AU192" s="149">
        <f>'Классы пары'!$O58</f>
        <v>2</v>
      </c>
    </row>
    <row r="193" spans="9:47" x14ac:dyDescent="0.2">
      <c r="I193" s="149"/>
      <c r="J193" s="149"/>
      <c r="K193" s="149"/>
      <c r="L193" s="149"/>
      <c r="M193" s="149"/>
      <c r="W193" s="149"/>
      <c r="Z193" s="149">
        <v>1</v>
      </c>
      <c r="AA193" s="149" t="s">
        <v>262</v>
      </c>
      <c r="AB193" s="149">
        <f t="shared" si="21"/>
        <v>191</v>
      </c>
      <c r="AC193" s="149" t="str">
        <f>IF(AND('Классы пары'!Q58&lt;&gt;"",'Классы пары'!$T$2&lt;&gt;""),AB193,"")</f>
        <v/>
      </c>
      <c r="AD193" s="149" t="str">
        <f>IF(AC193&lt;&gt;"",IF(OR('Классы пары'!$S58=1,'Классы пары'!$S58="1|2",'Классы пары'!$S58="2|1"),1,""),"")</f>
        <v/>
      </c>
      <c r="AE193" s="149" t="str">
        <f t="shared" si="14"/>
        <v/>
      </c>
      <c r="AF193" s="149" t="str">
        <f t="shared" si="16"/>
        <v/>
      </c>
      <c r="AG193" s="149" t="str">
        <f>IF(AC193&lt;&gt;"",IF(OR('Классы пары'!$S58=2,'Классы пары'!$S58="1|2",'Классы пары'!$S58="2|1"),2,""),"")</f>
        <v/>
      </c>
      <c r="AH193" s="149" t="str">
        <f t="shared" si="15"/>
        <v/>
      </c>
      <c r="AI193" s="149" t="str">
        <f t="shared" si="17"/>
        <v>ST LA</v>
      </c>
      <c r="AP193" s="149"/>
      <c r="AQ193" s="149"/>
      <c r="AR193" s="149"/>
      <c r="AS193" s="149"/>
      <c r="AU193" s="149">
        <f>'Классы пары'!$S58</f>
        <v>2</v>
      </c>
    </row>
    <row r="194" spans="9:47" x14ac:dyDescent="0.2">
      <c r="I194" s="149"/>
      <c r="J194" s="149"/>
      <c r="K194" s="149"/>
      <c r="L194" s="149"/>
      <c r="M194" s="149"/>
      <c r="W194" s="149"/>
      <c r="Z194" s="149">
        <v>1</v>
      </c>
      <c r="AA194" s="149" t="s">
        <v>263</v>
      </c>
      <c r="AB194" s="149">
        <f t="shared" si="21"/>
        <v>192</v>
      </c>
      <c r="AC194" s="149" t="str">
        <f>IF(AND('Классы пары'!E59&lt;&gt;"",'Классы пары'!$T$2&lt;&gt;""),AB194,"")</f>
        <v/>
      </c>
      <c r="AD194" s="149" t="str">
        <f>IF(AC194&lt;&gt;"",IF(OR('Классы пары'!$G59=1,'Классы пары'!$G59="1|2",'Классы пары'!$G59="2|1"),1,""),"")</f>
        <v/>
      </c>
      <c r="AE194" s="149" t="str">
        <f t="shared" si="14"/>
        <v/>
      </c>
      <c r="AF194" s="149" t="str">
        <f t="shared" si="16"/>
        <v/>
      </c>
      <c r="AG194" s="149" t="str">
        <f>IF(AC194&lt;&gt;"",IF(OR('Классы пары'!$G59=2,'Классы пары'!$G59="1|2",'Классы пары'!$G59="2|1"),2,""),"")</f>
        <v/>
      </c>
      <c r="AH194" s="149" t="str">
        <f t="shared" si="15"/>
        <v/>
      </c>
      <c r="AI194" s="149" t="str">
        <f t="shared" si="17"/>
        <v>ST LA</v>
      </c>
      <c r="AP194" s="149"/>
      <c r="AQ194" s="149"/>
      <c r="AR194" s="149"/>
      <c r="AS194" s="149"/>
      <c r="AU194" s="149">
        <f>'Классы пары'!$G59</f>
        <v>2</v>
      </c>
    </row>
    <row r="195" spans="9:47" x14ac:dyDescent="0.2">
      <c r="I195" s="149"/>
      <c r="J195" s="149"/>
      <c r="K195" s="149"/>
      <c r="L195" s="149"/>
      <c r="M195" s="149"/>
      <c r="W195" s="149"/>
      <c r="Z195" s="149">
        <v>1</v>
      </c>
      <c r="AA195" s="149" t="s">
        <v>264</v>
      </c>
      <c r="AB195" s="149">
        <f t="shared" si="21"/>
        <v>193</v>
      </c>
      <c r="AC195" s="149" t="str">
        <f>IF(AND('Классы пары'!M59&lt;&gt;"",'Классы пары'!$T$2&lt;&gt;""),AB195,"")</f>
        <v/>
      </c>
      <c r="AD195" s="149" t="str">
        <f>IF(AC195&lt;&gt;"",IF(OR('Классы пары'!$O59=1,'Классы пары'!$O59="1|2",'Классы пары'!$O59="2|1"),1,""),"")</f>
        <v/>
      </c>
      <c r="AE195" s="149" t="str">
        <f t="shared" ref="AE195:AE258" si="22">IF(AD195=1,SUMPRODUCT(-(AC$3:AC$303&lt;=AC195),-(AD$3:AD$303=1)),"")</f>
        <v/>
      </c>
      <c r="AF195" s="149" t="str">
        <f t="shared" si="16"/>
        <v/>
      </c>
      <c r="AG195" s="149" t="str">
        <f>IF(AC195&lt;&gt;"",IF(OR('Классы пары'!$O59=2,'Классы пары'!$O59="1|2",'Классы пары'!$O59="2|1"),2,""),"")</f>
        <v/>
      </c>
      <c r="AH195" s="149" t="str">
        <f t="shared" ref="AH195:AH258" si="23">IF(AG195=2,SUMPRODUCT(-(AC$3:AC$303&lt;=AC195),-(AG$3:AG$303=2)),"")</f>
        <v/>
      </c>
      <c r="AI195" s="149" t="str">
        <f t="shared" si="17"/>
        <v>ST LA</v>
      </c>
      <c r="AP195" s="149"/>
      <c r="AQ195" s="149"/>
      <c r="AR195" s="149"/>
      <c r="AS195" s="149"/>
      <c r="AU195" s="149">
        <f>'Классы пары'!$O59</f>
        <v>2</v>
      </c>
    </row>
    <row r="196" spans="9:47" x14ac:dyDescent="0.2">
      <c r="I196" s="149"/>
      <c r="J196" s="149"/>
      <c r="K196" s="149"/>
      <c r="L196" s="149"/>
      <c r="M196" s="149"/>
      <c r="W196" s="149"/>
      <c r="Z196" s="149">
        <v>1</v>
      </c>
      <c r="AA196" s="149" t="s">
        <v>388</v>
      </c>
      <c r="AB196" s="149">
        <f t="shared" si="21"/>
        <v>194</v>
      </c>
      <c r="AC196" s="149" t="str">
        <f>IF(AND('Классы соло'!E67&lt;&gt;"",'Классы соло'!$T$2&lt;&gt;""),AB196,"")</f>
        <v/>
      </c>
      <c r="AD196" s="149" t="str">
        <f>IF(AC196&lt;&gt;"",IF(OR('Классы соло'!$G67=1,'Классы соло'!$G67="1|2",'Классы соло'!$G67="2|1"),1,""),"")</f>
        <v/>
      </c>
      <c r="AE196" s="149" t="str">
        <f t="shared" si="22"/>
        <v/>
      </c>
      <c r="AF196" s="149" t="str">
        <f t="shared" ref="AF196:AF213" si="24">IF(AU196=1,"ST LA",IF(AU196="1|2","ST",IF(AU196="2|1","LA","")))</f>
        <v/>
      </c>
      <c r="AG196" s="149" t="str">
        <f>IF(AC196&lt;&gt;"",IF(OR('Классы соло'!$G67=2,'Классы соло'!$G67="1|2",'Классы соло'!$G67="2|1"),2,""),"")</f>
        <v/>
      </c>
      <c r="AH196" s="149" t="str">
        <f t="shared" si="23"/>
        <v/>
      </c>
      <c r="AI196" s="149" t="str">
        <f t="shared" ref="AI196:AI213" si="25">IF(AU196=2,"ST LA",IF(AU196="2|1","ST",IF(AU196="1|2","LA","")))</f>
        <v>ST LA</v>
      </c>
      <c r="AP196" s="149"/>
      <c r="AQ196" s="149"/>
      <c r="AR196" s="149"/>
      <c r="AS196" s="149"/>
      <c r="AU196" s="149">
        <f>'Классы соло'!$G67</f>
        <v>2</v>
      </c>
    </row>
    <row r="197" spans="9:47" x14ac:dyDescent="0.2">
      <c r="I197" s="149"/>
      <c r="J197" s="149"/>
      <c r="K197" s="149"/>
      <c r="L197" s="149"/>
      <c r="M197" s="149"/>
      <c r="W197" s="149"/>
      <c r="Z197" s="149">
        <v>1</v>
      </c>
      <c r="AA197" s="149" t="s">
        <v>389</v>
      </c>
      <c r="AB197" s="149">
        <f t="shared" si="21"/>
        <v>195</v>
      </c>
      <c r="AC197" s="149" t="str">
        <f>IF(AND('Классы соло'!I67&lt;&gt;"",'Классы соло'!$T$2&lt;&gt;""),AB197,"")</f>
        <v/>
      </c>
      <c r="AD197" s="149" t="str">
        <f>IF(AC197&lt;&gt;"",IF(OR('Классы соло'!$K67=1,'Классы соло'!$K67="1|2",'Классы соло'!$K67="2|1"),1,""),"")</f>
        <v/>
      </c>
      <c r="AE197" s="149" t="str">
        <f t="shared" si="22"/>
        <v/>
      </c>
      <c r="AF197" s="149" t="str">
        <f t="shared" si="24"/>
        <v/>
      </c>
      <c r="AG197" s="149" t="str">
        <f>IF(AC197&lt;&gt;"",IF(OR('Классы соло'!$K67=2,'Классы соло'!$K67="1|2",'Классы соло'!$K67="2|1"),2,""),"")</f>
        <v/>
      </c>
      <c r="AH197" s="149" t="str">
        <f t="shared" si="23"/>
        <v/>
      </c>
      <c r="AI197" s="149" t="str">
        <f t="shared" si="25"/>
        <v>ST LA</v>
      </c>
      <c r="AP197" s="149"/>
      <c r="AQ197" s="149"/>
      <c r="AR197" s="149"/>
      <c r="AS197" s="149"/>
      <c r="AU197" s="149">
        <f>'Классы соло'!$K67</f>
        <v>2</v>
      </c>
    </row>
    <row r="198" spans="9:47" x14ac:dyDescent="0.2">
      <c r="I198" s="149"/>
      <c r="J198" s="149"/>
      <c r="K198" s="149"/>
      <c r="L198" s="149"/>
      <c r="M198" s="149"/>
      <c r="W198" s="149"/>
      <c r="Z198" s="149">
        <v>1</v>
      </c>
      <c r="AA198" s="149" t="s">
        <v>390</v>
      </c>
      <c r="AB198" s="149">
        <f t="shared" si="21"/>
        <v>196</v>
      </c>
      <c r="AC198" s="149" t="str">
        <f>IF(AND('Классы соло'!Q67&lt;&gt;"",'Классы соло'!$T$2&lt;&gt;""),AB198,"")</f>
        <v/>
      </c>
      <c r="AD198" s="149" t="str">
        <f>IF(AC198&lt;&gt;"",IF(OR('Классы соло'!$S67=1,'Классы соло'!$S67="1|2",'Классы соло'!$S67="2|1"),1,""),"")</f>
        <v/>
      </c>
      <c r="AE198" s="149" t="str">
        <f t="shared" si="22"/>
        <v/>
      </c>
      <c r="AF198" s="149" t="str">
        <f t="shared" si="24"/>
        <v/>
      </c>
      <c r="AG198" s="149" t="str">
        <f>IF(AC198&lt;&gt;"",IF(OR('Классы соло'!$S67=2,'Классы соло'!$S67="1|2",'Классы соло'!$S67="2|1"),2,""),"")</f>
        <v/>
      </c>
      <c r="AH198" s="149" t="str">
        <f t="shared" si="23"/>
        <v/>
      </c>
      <c r="AI198" s="149" t="str">
        <f t="shared" si="25"/>
        <v>ST LA</v>
      </c>
      <c r="AP198" s="149"/>
      <c r="AQ198" s="149"/>
      <c r="AR198" s="149"/>
      <c r="AS198" s="149"/>
      <c r="AU198" s="149">
        <f>'Классы соло'!$S67</f>
        <v>2</v>
      </c>
    </row>
    <row r="199" spans="9:47" x14ac:dyDescent="0.2">
      <c r="I199" s="149"/>
      <c r="J199" s="149"/>
      <c r="K199" s="149"/>
      <c r="L199" s="149"/>
      <c r="M199" s="149"/>
      <c r="W199" s="149"/>
      <c r="Z199" s="149">
        <v>1</v>
      </c>
      <c r="AA199" s="149" t="s">
        <v>391</v>
      </c>
      <c r="AB199" s="149">
        <f t="shared" si="21"/>
        <v>197</v>
      </c>
      <c r="AC199" s="149" t="str">
        <f>IF(AND('Классы соло'!E68&lt;&gt;"",'Классы соло'!$T$2&lt;&gt;""),AB199,"")</f>
        <v/>
      </c>
      <c r="AD199" s="149" t="str">
        <f>IF(AC199&lt;&gt;"",IF(OR('Классы соло'!$G68=1,'Классы соло'!$G68="1|2",'Классы соло'!$G68="2|1"),1,""),"")</f>
        <v/>
      </c>
      <c r="AE199" s="149" t="str">
        <f t="shared" si="22"/>
        <v/>
      </c>
      <c r="AF199" s="149" t="str">
        <f t="shared" si="24"/>
        <v/>
      </c>
      <c r="AG199" s="149" t="str">
        <f>IF(AC199&lt;&gt;"",IF(OR('Классы соло'!$G68=2,'Классы соло'!$G68="1|2",'Классы соло'!$G68="2|1"),2,""),"")</f>
        <v/>
      </c>
      <c r="AH199" s="149" t="str">
        <f t="shared" si="23"/>
        <v/>
      </c>
      <c r="AI199" s="149" t="str">
        <f t="shared" si="25"/>
        <v>ST LA</v>
      </c>
      <c r="AP199" s="149"/>
      <c r="AQ199" s="149"/>
      <c r="AR199" s="149"/>
      <c r="AS199" s="149"/>
      <c r="AU199" s="149">
        <f>'Классы соло'!$G68</f>
        <v>2</v>
      </c>
    </row>
    <row r="200" spans="9:47" x14ac:dyDescent="0.2">
      <c r="I200" s="149"/>
      <c r="J200" s="149"/>
      <c r="K200" s="149"/>
      <c r="L200" s="149"/>
      <c r="M200" s="149"/>
      <c r="W200" s="149"/>
      <c r="Z200" s="149">
        <v>1</v>
      </c>
      <c r="AA200" s="149" t="s">
        <v>392</v>
      </c>
      <c r="AB200" s="149">
        <f t="shared" si="21"/>
        <v>198</v>
      </c>
      <c r="AC200" s="149" t="str">
        <f>IF(AND('Классы соло'!I68&lt;&gt;"",'Классы соло'!$T$2&lt;&gt;""),AB200,"")</f>
        <v/>
      </c>
      <c r="AD200" s="149" t="str">
        <f>IF(AC200&lt;&gt;"",IF(OR('Классы соло'!$K68=1,'Классы соло'!$K68="1|2",'Классы соло'!$K68="2|1"),1,""),"")</f>
        <v/>
      </c>
      <c r="AE200" s="149" t="str">
        <f t="shared" si="22"/>
        <v/>
      </c>
      <c r="AF200" s="149" t="str">
        <f t="shared" si="24"/>
        <v/>
      </c>
      <c r="AG200" s="149" t="str">
        <f>IF(AC200&lt;&gt;"",IF(OR('Классы соло'!$K68=2,'Классы соло'!$K68="1|2",'Классы соло'!$K68="2|1"),2,""),"")</f>
        <v/>
      </c>
      <c r="AH200" s="149" t="str">
        <f t="shared" si="23"/>
        <v/>
      </c>
      <c r="AI200" s="149" t="str">
        <f t="shared" si="25"/>
        <v>ST LA</v>
      </c>
      <c r="AP200" s="149"/>
      <c r="AQ200" s="149"/>
      <c r="AR200" s="149"/>
      <c r="AS200" s="149"/>
      <c r="AU200" s="149">
        <f>'Классы соло'!$K68</f>
        <v>2</v>
      </c>
    </row>
    <row r="201" spans="9:47" x14ac:dyDescent="0.2">
      <c r="I201" s="149"/>
      <c r="J201" s="149"/>
      <c r="K201" s="149"/>
      <c r="L201" s="149"/>
      <c r="M201" s="149"/>
      <c r="W201" s="149"/>
      <c r="Z201" s="149">
        <v>1</v>
      </c>
      <c r="AA201" s="149" t="s">
        <v>393</v>
      </c>
      <c r="AB201" s="149">
        <f t="shared" si="21"/>
        <v>199</v>
      </c>
      <c r="AC201" s="149" t="str">
        <f>IF(AND('Классы соло'!M68&lt;&gt;"",'Классы соло'!$T$2&lt;&gt;""),AB201,"")</f>
        <v/>
      </c>
      <c r="AD201" s="149" t="str">
        <f>IF(AC201&lt;&gt;"",IF(OR('Классы соло'!$O68=1,'Классы соло'!$O68="1|2",'Классы соло'!$O68="2|1"),1,""),"")</f>
        <v/>
      </c>
      <c r="AE201" s="149" t="str">
        <f t="shared" si="22"/>
        <v/>
      </c>
      <c r="AF201" s="149" t="str">
        <f t="shared" si="24"/>
        <v/>
      </c>
      <c r="AG201" s="149" t="str">
        <f>IF(AC201&lt;&gt;"",IF(OR('Классы соло'!$O68=2,'Классы соло'!$O68="1|2",'Классы соло'!$O68="2|1"),2,""),"")</f>
        <v/>
      </c>
      <c r="AH201" s="149" t="str">
        <f t="shared" si="23"/>
        <v/>
      </c>
      <c r="AI201" s="149" t="str">
        <f t="shared" si="25"/>
        <v>ST LA</v>
      </c>
      <c r="AP201" s="149"/>
      <c r="AQ201" s="149"/>
      <c r="AR201" s="149"/>
      <c r="AS201" s="149"/>
      <c r="AU201" s="149">
        <f>'Классы соло'!$O68</f>
        <v>2</v>
      </c>
    </row>
    <row r="202" spans="9:47" x14ac:dyDescent="0.2">
      <c r="W202" s="149"/>
      <c r="Z202" s="149">
        <v>1</v>
      </c>
      <c r="AA202" s="149" t="s">
        <v>394</v>
      </c>
      <c r="AB202" s="149">
        <f t="shared" si="21"/>
        <v>200</v>
      </c>
      <c r="AC202" s="149" t="str">
        <f>IF(AND('Классы соло'!Q68&lt;&gt;"",'Классы соло'!$T$2&lt;&gt;""),AB202,"")</f>
        <v/>
      </c>
      <c r="AD202" s="149" t="str">
        <f>IF(AC202&lt;&gt;"",IF(OR('Классы соло'!$S68=1,'Классы соло'!$S68="1|2",'Классы соло'!$S68="2|1"),1,""),"")</f>
        <v/>
      </c>
      <c r="AE202" s="149" t="str">
        <f t="shared" si="22"/>
        <v/>
      </c>
      <c r="AF202" s="149" t="str">
        <f t="shared" si="24"/>
        <v/>
      </c>
      <c r="AG202" s="149" t="str">
        <f>IF(AC202&lt;&gt;"",IF(OR('Классы соло'!$S68=2,'Классы соло'!$S68="1|2",'Классы соло'!$S68="2|1"),2,""),"")</f>
        <v/>
      </c>
      <c r="AH202" s="149" t="str">
        <f t="shared" si="23"/>
        <v/>
      </c>
      <c r="AI202" s="149" t="str">
        <f t="shared" si="25"/>
        <v>ST LA</v>
      </c>
      <c r="AP202" s="149"/>
      <c r="AQ202" s="149"/>
      <c r="AR202" s="149"/>
      <c r="AS202" s="149"/>
      <c r="AU202" s="149">
        <f>'Классы соло'!$S68</f>
        <v>2</v>
      </c>
    </row>
    <row r="203" spans="9:47" x14ac:dyDescent="0.2">
      <c r="W203" s="149"/>
      <c r="Z203" s="149">
        <v>1</v>
      </c>
      <c r="AA203" s="149" t="s">
        <v>395</v>
      </c>
      <c r="AB203" s="149">
        <f t="shared" si="21"/>
        <v>201</v>
      </c>
      <c r="AC203" s="149" t="str">
        <f>IF(AND('Классы соло'!E69&lt;&gt;"",'Классы соло'!$T$2&lt;&gt;""),AB203,"")</f>
        <v/>
      </c>
      <c r="AD203" s="149" t="str">
        <f>IF(AC203&lt;&gt;"",IF(OR('Классы соло'!$G69=1,'Классы соло'!$G69="1|2",'Классы соло'!$G69="2|1"),1,""),"")</f>
        <v/>
      </c>
      <c r="AE203" s="149" t="str">
        <f t="shared" si="22"/>
        <v/>
      </c>
      <c r="AF203" s="149" t="str">
        <f t="shared" si="24"/>
        <v/>
      </c>
      <c r="AG203" s="149" t="str">
        <f>IF(AC203&lt;&gt;"",IF(OR('Классы соло'!$G69=2,'Классы соло'!$G69="1|2",'Классы соло'!$G69="2|1"),2,""),"")</f>
        <v/>
      </c>
      <c r="AH203" s="149" t="str">
        <f t="shared" si="23"/>
        <v/>
      </c>
      <c r="AI203" s="149" t="str">
        <f t="shared" si="25"/>
        <v>ST LA</v>
      </c>
      <c r="AP203" s="149"/>
      <c r="AQ203" s="149"/>
      <c r="AR203" s="149"/>
      <c r="AS203" s="149"/>
      <c r="AU203" s="149">
        <f>'Классы соло'!$G69</f>
        <v>2</v>
      </c>
    </row>
    <row r="204" spans="9:47" x14ac:dyDescent="0.2">
      <c r="W204" s="149"/>
      <c r="Z204" s="149">
        <v>1</v>
      </c>
      <c r="AA204" s="149" t="s">
        <v>396</v>
      </c>
      <c r="AB204" s="149">
        <f t="shared" si="21"/>
        <v>202</v>
      </c>
      <c r="AC204" s="149" t="str">
        <f>IF(AND('Классы соло'!M69&lt;&gt;"",'Классы соло'!$T$2&lt;&gt;""),AB204,"")</f>
        <v/>
      </c>
      <c r="AD204" s="149" t="str">
        <f>IF(AC204&lt;&gt;"",IF(OR('Классы соло'!$O69=1,'Классы соло'!$O69="1|2",'Классы соло'!$O69="2|1"),1,""),"")</f>
        <v/>
      </c>
      <c r="AE204" s="149" t="str">
        <f t="shared" si="22"/>
        <v/>
      </c>
      <c r="AF204" s="149" t="str">
        <f t="shared" si="24"/>
        <v/>
      </c>
      <c r="AG204" s="149" t="str">
        <f>IF(AC204&lt;&gt;"",IF(OR('Классы соло'!$O69=2,'Классы соло'!$O69="1|2",'Классы соло'!$O69="2|1"),2,""),"")</f>
        <v/>
      </c>
      <c r="AH204" s="149" t="str">
        <f t="shared" si="23"/>
        <v/>
      </c>
      <c r="AI204" s="149" t="str">
        <f t="shared" si="25"/>
        <v>ST LA</v>
      </c>
      <c r="AP204" s="149"/>
      <c r="AQ204" s="149"/>
      <c r="AR204" s="149"/>
      <c r="AS204" s="149"/>
      <c r="AU204" s="149">
        <f>'Классы соло'!$O69</f>
        <v>2</v>
      </c>
    </row>
    <row r="205" spans="9:47" x14ac:dyDescent="0.2">
      <c r="W205" s="149"/>
      <c r="Z205" s="149">
        <v>1</v>
      </c>
      <c r="AA205" s="149" t="s">
        <v>267</v>
      </c>
      <c r="AB205" s="149">
        <f t="shared" si="21"/>
        <v>203</v>
      </c>
      <c r="AC205" s="149" t="str">
        <f>IF(AND('Классы пары'!E67&lt;&gt;"",'Классы пары'!$T$2&lt;&gt;""),AB205,"")</f>
        <v/>
      </c>
      <c r="AD205" s="149" t="str">
        <f>IF(AC205&lt;&gt;"",IF(OR('Классы пары'!$G67=1,'Классы пары'!$G67="1|2",'Классы пары'!$G67="2|1"),1,""),"")</f>
        <v/>
      </c>
      <c r="AE205" s="149" t="str">
        <f t="shared" si="22"/>
        <v/>
      </c>
      <c r="AF205" s="149" t="str">
        <f t="shared" si="24"/>
        <v/>
      </c>
      <c r="AG205" s="149" t="str">
        <f>IF(AC205&lt;&gt;"",IF(OR('Классы пары'!$G67=2,'Классы пары'!$G67="1|2",'Классы пары'!$G67="2|1"),2,""),"")</f>
        <v/>
      </c>
      <c r="AH205" s="149" t="str">
        <f t="shared" si="23"/>
        <v/>
      </c>
      <c r="AI205" s="149" t="str">
        <f t="shared" si="25"/>
        <v>ST LA</v>
      </c>
      <c r="AP205" s="149"/>
      <c r="AQ205" s="149"/>
      <c r="AR205" s="149"/>
      <c r="AS205" s="149"/>
      <c r="AU205" s="149">
        <f>'Классы пары'!$G67</f>
        <v>2</v>
      </c>
    </row>
    <row r="206" spans="9:47" x14ac:dyDescent="0.2">
      <c r="W206" s="149"/>
      <c r="Z206" s="149">
        <v>1</v>
      </c>
      <c r="AA206" s="149" t="s">
        <v>268</v>
      </c>
      <c r="AB206" s="149">
        <f t="shared" si="21"/>
        <v>204</v>
      </c>
      <c r="AC206" s="149" t="str">
        <f>IF(AND('Классы пары'!I67&lt;&gt;"",'Классы пары'!$T$2&lt;&gt;""),AB206,"")</f>
        <v/>
      </c>
      <c r="AD206" s="149" t="str">
        <f>IF(AC206&lt;&gt;"",IF(OR('Классы пары'!$K67=1,'Классы пары'!$K67="1|2",'Классы пары'!$K67="2|1"),1,""),"")</f>
        <v/>
      </c>
      <c r="AE206" s="149" t="str">
        <f t="shared" si="22"/>
        <v/>
      </c>
      <c r="AF206" s="149" t="str">
        <f t="shared" si="24"/>
        <v/>
      </c>
      <c r="AG206" s="149" t="str">
        <f>IF(AC206&lt;&gt;"",IF(OR('Классы пары'!$K67=2,'Классы пары'!$K67="1|2",'Классы пары'!$K67="2|1"),2,""),"")</f>
        <v/>
      </c>
      <c r="AH206" s="149" t="str">
        <f t="shared" si="23"/>
        <v/>
      </c>
      <c r="AI206" s="149" t="str">
        <f t="shared" si="25"/>
        <v>ST LA</v>
      </c>
      <c r="AP206" s="149"/>
      <c r="AQ206" s="149"/>
      <c r="AR206" s="149"/>
      <c r="AS206" s="149"/>
      <c r="AU206" s="149">
        <f>'Классы пары'!$K67</f>
        <v>2</v>
      </c>
    </row>
    <row r="207" spans="9:47" x14ac:dyDescent="0.2">
      <c r="W207" s="149"/>
      <c r="Z207" s="149">
        <v>1</v>
      </c>
      <c r="AA207" s="149" t="s">
        <v>269</v>
      </c>
      <c r="AB207" s="149">
        <f t="shared" si="21"/>
        <v>205</v>
      </c>
      <c r="AC207" s="149" t="str">
        <f>IF(AND('Классы пары'!Q67&lt;&gt;"",'Классы пары'!$T$2&lt;&gt;""),AB207,"")</f>
        <v/>
      </c>
      <c r="AD207" s="149" t="str">
        <f>IF(AC207&lt;&gt;"",IF(OR('Классы пары'!$S67=1,'Классы пары'!$S67="1|2",'Классы пары'!$S67="2|1"),1,""),"")</f>
        <v/>
      </c>
      <c r="AE207" s="149" t="str">
        <f t="shared" si="22"/>
        <v/>
      </c>
      <c r="AF207" s="149" t="str">
        <f t="shared" si="24"/>
        <v/>
      </c>
      <c r="AG207" s="149" t="str">
        <f>IF(AC207&lt;&gt;"",IF(OR('Классы пары'!$S67=2,'Классы пары'!$S67="1|2",'Классы пары'!$S67="2|1"),2,""),"")</f>
        <v/>
      </c>
      <c r="AH207" s="149" t="str">
        <f t="shared" si="23"/>
        <v/>
      </c>
      <c r="AI207" s="149" t="str">
        <f t="shared" si="25"/>
        <v>ST LA</v>
      </c>
      <c r="AP207" s="149"/>
      <c r="AQ207" s="149"/>
      <c r="AR207" s="149"/>
      <c r="AS207" s="149"/>
      <c r="AU207" s="149">
        <f>'Классы пары'!$S67</f>
        <v>2</v>
      </c>
    </row>
    <row r="208" spans="9:47" x14ac:dyDescent="0.2">
      <c r="W208" s="149"/>
      <c r="Z208" s="149">
        <v>1</v>
      </c>
      <c r="AA208" s="149" t="s">
        <v>270</v>
      </c>
      <c r="AB208" s="149">
        <f t="shared" si="21"/>
        <v>206</v>
      </c>
      <c r="AC208" s="149" t="str">
        <f>IF(AND('Классы пары'!E68&lt;&gt;"",'Классы пары'!$T$2&lt;&gt;""),AB208,"")</f>
        <v/>
      </c>
      <c r="AD208" s="149" t="str">
        <f>IF(AC208&lt;&gt;"",IF(OR('Классы пары'!$G68=1,'Классы пары'!$G68="1|2",'Классы пары'!$G68="2|1"),1,""),"")</f>
        <v/>
      </c>
      <c r="AE208" s="149" t="str">
        <f t="shared" si="22"/>
        <v/>
      </c>
      <c r="AF208" s="149" t="str">
        <f t="shared" si="24"/>
        <v/>
      </c>
      <c r="AG208" s="149" t="str">
        <f>IF(AC208&lt;&gt;"",IF(OR('Классы пары'!$G68=2,'Классы пары'!$G68="1|2",'Классы пары'!$G68="2|1"),2,""),"")</f>
        <v/>
      </c>
      <c r="AH208" s="149" t="str">
        <f t="shared" si="23"/>
        <v/>
      </c>
      <c r="AI208" s="149" t="str">
        <f t="shared" si="25"/>
        <v>ST LA</v>
      </c>
      <c r="AP208" s="149"/>
      <c r="AQ208" s="149"/>
      <c r="AR208" s="149"/>
      <c r="AS208" s="149"/>
      <c r="AU208" s="149">
        <f>'Классы пары'!$G68</f>
        <v>2</v>
      </c>
    </row>
    <row r="209" spans="23:47" x14ac:dyDescent="0.2">
      <c r="W209" s="149"/>
      <c r="Z209" s="149">
        <v>1</v>
      </c>
      <c r="AA209" s="149" t="s">
        <v>271</v>
      </c>
      <c r="AB209" s="149">
        <f t="shared" si="21"/>
        <v>207</v>
      </c>
      <c r="AC209" s="149" t="str">
        <f>IF(AND('Классы пары'!I68&lt;&gt;"",'Классы пары'!$T$2&lt;&gt;""),AB209,"")</f>
        <v/>
      </c>
      <c r="AD209" s="149" t="str">
        <f>IF(AC209&lt;&gt;"",IF(OR('Классы пары'!$K68=1,'Классы пары'!$K68="1|2",'Классы пары'!$K68="2|1"),1,""),"")</f>
        <v/>
      </c>
      <c r="AE209" s="149" t="str">
        <f t="shared" si="22"/>
        <v/>
      </c>
      <c r="AF209" s="149" t="str">
        <f t="shared" si="24"/>
        <v/>
      </c>
      <c r="AG209" s="149" t="str">
        <f>IF(AC209&lt;&gt;"",IF(OR('Классы пары'!$K68=2,'Классы пары'!$K68="1|2",'Классы пары'!$K68="2|1"),2,""),"")</f>
        <v/>
      </c>
      <c r="AH209" s="149" t="str">
        <f t="shared" si="23"/>
        <v/>
      </c>
      <c r="AI209" s="149" t="str">
        <f t="shared" si="25"/>
        <v>ST LA</v>
      </c>
      <c r="AP209" s="149"/>
      <c r="AQ209" s="149"/>
      <c r="AR209" s="149"/>
      <c r="AS209" s="149"/>
      <c r="AU209" s="149">
        <f>'Классы пары'!$K68</f>
        <v>2</v>
      </c>
    </row>
    <row r="210" spans="23:47" x14ac:dyDescent="0.2">
      <c r="W210" s="149"/>
      <c r="Z210" s="149">
        <v>1</v>
      </c>
      <c r="AA210" s="149" t="s">
        <v>272</v>
      </c>
      <c r="AB210" s="149">
        <f t="shared" si="21"/>
        <v>208</v>
      </c>
      <c r="AC210" s="149" t="str">
        <f>IF(AND('Классы пары'!M68&lt;&gt;"",'Классы пары'!$T$2&lt;&gt;""),AB210,"")</f>
        <v/>
      </c>
      <c r="AD210" s="149" t="str">
        <f>IF(AC210&lt;&gt;"",IF(OR('Классы пары'!$O68=1,'Классы пары'!$O68="1|2",'Классы пары'!$O68="2|1"),1,""),"")</f>
        <v/>
      </c>
      <c r="AE210" s="149" t="str">
        <f t="shared" si="22"/>
        <v/>
      </c>
      <c r="AF210" s="149" t="str">
        <f t="shared" si="24"/>
        <v/>
      </c>
      <c r="AG210" s="149" t="str">
        <f>IF(AC210&lt;&gt;"",IF(OR('Классы пары'!$O68=2,'Классы пары'!$O68="1|2",'Классы пары'!$O68="2|1"),2,""),"")</f>
        <v/>
      </c>
      <c r="AH210" s="149" t="str">
        <f t="shared" si="23"/>
        <v/>
      </c>
      <c r="AI210" s="149" t="str">
        <f t="shared" si="25"/>
        <v>ST LA</v>
      </c>
      <c r="AP210" s="149"/>
      <c r="AQ210" s="149"/>
      <c r="AR210" s="149"/>
      <c r="AS210" s="149"/>
      <c r="AU210" s="149">
        <f>'Классы пары'!$O68</f>
        <v>2</v>
      </c>
    </row>
    <row r="211" spans="23:47" x14ac:dyDescent="0.2">
      <c r="W211" s="149"/>
      <c r="Z211" s="149">
        <v>1</v>
      </c>
      <c r="AA211" s="149" t="s">
        <v>273</v>
      </c>
      <c r="AB211" s="149">
        <f t="shared" si="21"/>
        <v>209</v>
      </c>
      <c r="AC211" s="149" t="str">
        <f>IF(AND('Классы пары'!Q68&lt;&gt;"",'Классы пары'!$T$2&lt;&gt;""),AB211,"")</f>
        <v/>
      </c>
      <c r="AD211" s="149" t="str">
        <f>IF(AC211&lt;&gt;"",IF(OR('Классы пары'!$S68=1,'Классы пары'!$S68="1|2",'Классы пары'!$S68="2|1"),1,""),"")</f>
        <v/>
      </c>
      <c r="AE211" s="149" t="str">
        <f t="shared" si="22"/>
        <v/>
      </c>
      <c r="AF211" s="149" t="str">
        <f t="shared" si="24"/>
        <v/>
      </c>
      <c r="AG211" s="149" t="str">
        <f>IF(AC211&lt;&gt;"",IF(OR('Классы пары'!$S68=2,'Классы пары'!$S68="1|2",'Классы пары'!$S68="2|1"),2,""),"")</f>
        <v/>
      </c>
      <c r="AH211" s="149" t="str">
        <f t="shared" si="23"/>
        <v/>
      </c>
      <c r="AI211" s="149" t="str">
        <f t="shared" si="25"/>
        <v>ST LA</v>
      </c>
      <c r="AP211" s="149"/>
      <c r="AQ211" s="149"/>
      <c r="AR211" s="149"/>
      <c r="AS211" s="149"/>
      <c r="AU211" s="149">
        <f>'Классы пары'!$S68</f>
        <v>2</v>
      </c>
    </row>
    <row r="212" spans="23:47" x14ac:dyDescent="0.2">
      <c r="W212" s="149"/>
      <c r="Z212" s="149">
        <v>1</v>
      </c>
      <c r="AA212" s="149" t="s">
        <v>274</v>
      </c>
      <c r="AB212" s="149">
        <f t="shared" si="21"/>
        <v>210</v>
      </c>
      <c r="AC212" s="149" t="str">
        <f>IF(AND('Классы пары'!E69&lt;&gt;"",'Классы пары'!$T$2&lt;&gt;""),AB212,"")</f>
        <v/>
      </c>
      <c r="AD212" s="149" t="str">
        <f>IF(AC212&lt;&gt;"",IF(OR('Классы пары'!$G69=1,'Классы пары'!$G69="1|2",'Классы пары'!$G69="2|1"),1,""),"")</f>
        <v/>
      </c>
      <c r="AE212" s="149" t="str">
        <f t="shared" si="22"/>
        <v/>
      </c>
      <c r="AF212" s="149" t="str">
        <f t="shared" si="24"/>
        <v/>
      </c>
      <c r="AG212" s="149" t="str">
        <f>IF(AC212&lt;&gt;"",IF(OR('Классы пары'!$G69=2,'Классы пары'!$G69="1|2",'Классы пары'!$G69="2|1"),2,""),"")</f>
        <v/>
      </c>
      <c r="AH212" s="149" t="str">
        <f t="shared" si="23"/>
        <v/>
      </c>
      <c r="AI212" s="149" t="str">
        <f t="shared" si="25"/>
        <v>ST LA</v>
      </c>
      <c r="AP212" s="149"/>
      <c r="AQ212" s="149"/>
      <c r="AR212" s="149"/>
      <c r="AS212" s="149"/>
      <c r="AU212" s="149">
        <f>'Классы пары'!$G69</f>
        <v>2</v>
      </c>
    </row>
    <row r="213" spans="23:47" x14ac:dyDescent="0.2">
      <c r="W213" s="149"/>
      <c r="Z213" s="149">
        <v>1</v>
      </c>
      <c r="AA213" s="149" t="s">
        <v>275</v>
      </c>
      <c r="AB213" s="149">
        <f t="shared" si="21"/>
        <v>211</v>
      </c>
      <c r="AC213" s="149" t="str">
        <f>IF(AND('Классы пары'!M69&lt;&gt;"",'Классы пары'!$T$2&lt;&gt;""),AB213,"")</f>
        <v/>
      </c>
      <c r="AD213" s="149" t="str">
        <f>IF(AC213&lt;&gt;"",IF(OR('Классы пары'!$O69=1,'Классы пары'!$O69="1|2",'Классы пары'!$O69="2|1"),1,""),"")</f>
        <v/>
      </c>
      <c r="AE213" s="149" t="str">
        <f t="shared" si="22"/>
        <v/>
      </c>
      <c r="AF213" s="149" t="str">
        <f t="shared" si="24"/>
        <v/>
      </c>
      <c r="AG213" s="149" t="str">
        <f>IF(AC213&lt;&gt;"",IF(OR('Классы пары'!$O69=2,'Классы пары'!$O69="1|2",'Классы пары'!$O69="2|1"),2,""),"")</f>
        <v/>
      </c>
      <c r="AH213" s="149" t="str">
        <f t="shared" si="23"/>
        <v/>
      </c>
      <c r="AI213" s="149" t="str">
        <f t="shared" si="25"/>
        <v>ST LA</v>
      </c>
      <c r="AP213" s="149"/>
      <c r="AQ213" s="149"/>
      <c r="AR213" s="149"/>
      <c r="AS213" s="149"/>
      <c r="AU213" s="149">
        <f>'Классы пары'!$O69</f>
        <v>2</v>
      </c>
    </row>
    <row r="214" spans="23:47" x14ac:dyDescent="0.2">
      <c r="W214" s="149"/>
      <c r="Z214" s="148">
        <v>2</v>
      </c>
      <c r="AA214" s="149" t="str">
        <f>IF('Рейтинги соло'!L2&lt;&gt;"","Рейтинговые соревнования солистов","")</f>
        <v/>
      </c>
      <c r="AB214" s="149">
        <f t="shared" si="21"/>
        <v>212</v>
      </c>
      <c r="AC214" s="149" t="str">
        <f>IF(AA214&lt;&gt;"",AB214,"")</f>
        <v/>
      </c>
      <c r="AD214" s="149" t="str">
        <f>IF(COUNTIF(AD215:AD222,1)&gt;0,1,"")</f>
        <v/>
      </c>
      <c r="AE214" s="149" t="str">
        <f t="shared" si="22"/>
        <v/>
      </c>
      <c r="AF214" s="149" t="s">
        <v>436</v>
      </c>
      <c r="AG214" s="149" t="str">
        <f>IF(COUNTIF(AG215:AG222,2)&gt;0,2,"")</f>
        <v/>
      </c>
      <c r="AH214" s="149" t="str">
        <f t="shared" si="23"/>
        <v/>
      </c>
      <c r="AI214" s="149" t="s">
        <v>436</v>
      </c>
    </row>
    <row r="215" spans="23:47" x14ac:dyDescent="0.2">
      <c r="Z215" s="149">
        <v>1</v>
      </c>
      <c r="AA215" s="149" t="s">
        <v>280</v>
      </c>
      <c r="AB215" s="149">
        <f t="shared" si="21"/>
        <v>213</v>
      </c>
      <c r="AC215" s="149" t="str">
        <f t="shared" ref="AC215:AC222" si="26">IF(CONCATENATE(AJ215,AK215,AL215)&lt;&gt;"000000000",AB215,"")</f>
        <v/>
      </c>
      <c r="AD215" s="149" t="str">
        <f t="shared" ref="AD215:AD222" si="27">IF(AF215&lt;&gt;"",1,"")</f>
        <v/>
      </c>
      <c r="AE215" s="149" t="str">
        <f t="shared" si="22"/>
        <v/>
      </c>
      <c r="AF215" s="149" t="str">
        <f>CONCATENATE(IF(OR(MID(AJ215,1,1)="1",MID(AK215,1,1)="1",MID(AL215,1,1)="1"),"ST ",""),IF(OR(MID(AJ215,2,1)="1",MID(AK215,2,1)="1",MID(AL215,2,1)="1"),"LA ",""),IF(OR(MID(AJ215,3,1)="1",MID(AK215,3,1)="1",MID(AL215,3,1)="1"),"8 танцев",""))</f>
        <v/>
      </c>
      <c r="AG215" s="149" t="str">
        <f t="shared" ref="AG215:AG222" si="28">IF(AI215&lt;&gt;"",2,"")</f>
        <v/>
      </c>
      <c r="AH215" s="149" t="str">
        <f t="shared" si="23"/>
        <v/>
      </c>
      <c r="AI215" s="149" t="str">
        <f>CONCATENATE(IF(OR(MID(AJ215,1,1)="2",MID(AK215,1,1)="2",MID(AL215,1,1)="2"),"ST ",""),IF(OR(MID(AJ215,2,1)="2",MID(AK215,2,1)="2",MID(AL215,2,1)="2"),"LA ",""),IF(OR(MID(AJ215,3,1)="2",MID(AK215,3,1)="2",MID(AL215,3,1)="2"),"8 танцев",""))</f>
        <v/>
      </c>
      <c r="AJ215" s="149" t="str">
        <f t="shared" ref="AJ215:AJ222" si="29">"000"</f>
        <v>000</v>
      </c>
      <c r="AK215" s="149" t="str">
        <f>IF('Рейтинги соло'!$L$2&lt;&gt;"",'Рейтинги соло'!B9,"000")</f>
        <v>000</v>
      </c>
      <c r="AL215" s="149" t="str">
        <f t="shared" ref="AL215:AL222" si="30">"000"</f>
        <v>000</v>
      </c>
    </row>
    <row r="216" spans="23:47" x14ac:dyDescent="0.2">
      <c r="Z216" s="149">
        <v>1</v>
      </c>
      <c r="AA216" s="149" t="s">
        <v>281</v>
      </c>
      <c r="AB216" s="149">
        <f t="shared" ref="AB216:AB249" si="31">AB215+1</f>
        <v>214</v>
      </c>
      <c r="AC216" s="149" t="str">
        <f t="shared" si="26"/>
        <v/>
      </c>
      <c r="AD216" s="149" t="str">
        <f t="shared" si="27"/>
        <v/>
      </c>
      <c r="AE216" s="149" t="str">
        <f t="shared" si="22"/>
        <v/>
      </c>
      <c r="AF216" s="149" t="str">
        <f t="shared" ref="AF216:AF222" si="32">CONCATENATE(IF(OR(MID(AJ216,1,1)="1",MID(AK216,1,1)="1",MID(AL216,1,1)="1"),"ST ",""),IF(OR(MID(AJ216,2,1)="1",MID(AK216,2,1)="1",MID(AL216,2,1)="1"),"LA ",""),IF(OR(MID(AJ216,3,1)="1",MID(AK216,3,1)="1",MID(AL216,3,1)="1"),"10 танцев",""))</f>
        <v/>
      </c>
      <c r="AG216" s="149" t="str">
        <f t="shared" si="28"/>
        <v/>
      </c>
      <c r="AH216" s="149" t="str">
        <f t="shared" si="23"/>
        <v/>
      </c>
      <c r="AI216" s="149" t="str">
        <f t="shared" ref="AI216:AI222" si="33">CONCATENATE(IF(OR(MID(AJ216,1,1)="2",MID(AK216,1,1)="2",MID(AL216,1,1)="2"),"ST ",""),IF(OR(MID(AJ216,2,1)="2",MID(AK216,2,1)="2",MID(AL216,2,1)="2"),"LA ",""),IF(OR(MID(AJ216,3,1)="2",MID(AK216,3,1)="2",MID(AL216,3,1)="2"),"10 танцев",""))</f>
        <v/>
      </c>
      <c r="AJ216" s="149" t="str">
        <f t="shared" si="29"/>
        <v>000</v>
      </c>
      <c r="AK216" s="149" t="str">
        <f>IF('Рейтинги соло'!$L$2&lt;&gt;"",'Рейтинги соло'!B10,"000")</f>
        <v>000</v>
      </c>
      <c r="AL216" s="149" t="str">
        <f t="shared" si="30"/>
        <v>000</v>
      </c>
    </row>
    <row r="217" spans="23:47" x14ac:dyDescent="0.2">
      <c r="Z217" s="149">
        <v>1</v>
      </c>
      <c r="AA217" s="149" t="s">
        <v>282</v>
      </c>
      <c r="AB217" s="149">
        <f t="shared" si="31"/>
        <v>215</v>
      </c>
      <c r="AC217" s="149" t="str">
        <f t="shared" si="26"/>
        <v/>
      </c>
      <c r="AD217" s="149" t="str">
        <f t="shared" si="27"/>
        <v/>
      </c>
      <c r="AE217" s="149" t="str">
        <f t="shared" si="22"/>
        <v/>
      </c>
      <c r="AF217" s="149" t="str">
        <f t="shared" si="32"/>
        <v/>
      </c>
      <c r="AG217" s="149" t="str">
        <f t="shared" si="28"/>
        <v/>
      </c>
      <c r="AH217" s="149" t="str">
        <f t="shared" si="23"/>
        <v/>
      </c>
      <c r="AI217" s="149" t="str">
        <f t="shared" si="33"/>
        <v/>
      </c>
      <c r="AJ217" s="149" t="str">
        <f t="shared" si="29"/>
        <v>000</v>
      </c>
      <c r="AK217" s="149" t="str">
        <f>IF('Рейтинги соло'!$L$2&lt;&gt;"",'Рейтинги соло'!B11,"000")</f>
        <v>000</v>
      </c>
      <c r="AL217" s="149" t="str">
        <f t="shared" si="30"/>
        <v>000</v>
      </c>
    </row>
    <row r="218" spans="23:47" x14ac:dyDescent="0.2">
      <c r="Z218" s="149">
        <v>1</v>
      </c>
      <c r="AA218" s="149" t="s">
        <v>283</v>
      </c>
      <c r="AB218" s="149">
        <f t="shared" si="31"/>
        <v>216</v>
      </c>
      <c r="AC218" s="149" t="str">
        <f t="shared" si="26"/>
        <v/>
      </c>
      <c r="AD218" s="149" t="str">
        <f t="shared" si="27"/>
        <v/>
      </c>
      <c r="AE218" s="149" t="str">
        <f t="shared" si="22"/>
        <v/>
      </c>
      <c r="AF218" s="149" t="str">
        <f t="shared" si="32"/>
        <v/>
      </c>
      <c r="AG218" s="149" t="str">
        <f t="shared" si="28"/>
        <v/>
      </c>
      <c r="AH218" s="149" t="str">
        <f t="shared" si="23"/>
        <v/>
      </c>
      <c r="AI218" s="149" t="str">
        <f t="shared" si="33"/>
        <v/>
      </c>
      <c r="AJ218" s="149" t="str">
        <f t="shared" si="29"/>
        <v>000</v>
      </c>
      <c r="AK218" s="149" t="str">
        <f>IF('Рейтинги соло'!$L$2&lt;&gt;"",'Рейтинги соло'!B12,"000")</f>
        <v>000</v>
      </c>
      <c r="AL218" s="149" t="str">
        <f t="shared" si="30"/>
        <v>000</v>
      </c>
    </row>
    <row r="219" spans="23:47" x14ac:dyDescent="0.2">
      <c r="Z219" s="149">
        <v>1</v>
      </c>
      <c r="AA219" s="149" t="s">
        <v>284</v>
      </c>
      <c r="AB219" s="149">
        <f t="shared" si="31"/>
        <v>217</v>
      </c>
      <c r="AC219" s="149" t="str">
        <f t="shared" si="26"/>
        <v/>
      </c>
      <c r="AD219" s="149" t="str">
        <f t="shared" si="27"/>
        <v/>
      </c>
      <c r="AE219" s="149" t="str">
        <f t="shared" si="22"/>
        <v/>
      </c>
      <c r="AF219" s="149" t="str">
        <f t="shared" si="32"/>
        <v/>
      </c>
      <c r="AG219" s="149" t="str">
        <f t="shared" si="28"/>
        <v/>
      </c>
      <c r="AH219" s="149" t="str">
        <f t="shared" si="23"/>
        <v/>
      </c>
      <c r="AI219" s="149" t="str">
        <f t="shared" si="33"/>
        <v/>
      </c>
      <c r="AJ219" s="149" t="str">
        <f t="shared" si="29"/>
        <v>000</v>
      </c>
      <c r="AK219" s="149" t="str">
        <f>IF('Рейтинги соло'!$L$2&lt;&gt;"",'Рейтинги соло'!B13,"000")</f>
        <v>000</v>
      </c>
      <c r="AL219" s="149" t="str">
        <f t="shared" si="30"/>
        <v>000</v>
      </c>
    </row>
    <row r="220" spans="23:47" x14ac:dyDescent="0.2">
      <c r="Z220" s="149">
        <v>1</v>
      </c>
      <c r="AA220" s="149" t="s">
        <v>285</v>
      </c>
      <c r="AB220" s="149">
        <f t="shared" si="31"/>
        <v>218</v>
      </c>
      <c r="AC220" s="149" t="str">
        <f t="shared" si="26"/>
        <v/>
      </c>
      <c r="AD220" s="149" t="str">
        <f t="shared" si="27"/>
        <v/>
      </c>
      <c r="AE220" s="149" t="str">
        <f t="shared" si="22"/>
        <v/>
      </c>
      <c r="AF220" s="149" t="str">
        <f t="shared" si="32"/>
        <v/>
      </c>
      <c r="AG220" s="149" t="str">
        <f t="shared" si="28"/>
        <v/>
      </c>
      <c r="AH220" s="149" t="str">
        <f t="shared" si="23"/>
        <v/>
      </c>
      <c r="AI220" s="149" t="str">
        <f t="shared" si="33"/>
        <v/>
      </c>
      <c r="AJ220" s="149" t="str">
        <f t="shared" si="29"/>
        <v>000</v>
      </c>
      <c r="AK220" s="149" t="str">
        <f>IF('Рейтинги соло'!$L$2&lt;&gt;"",'Рейтинги соло'!B14,"000")</f>
        <v>000</v>
      </c>
      <c r="AL220" s="149" t="str">
        <f t="shared" si="30"/>
        <v>000</v>
      </c>
    </row>
    <row r="221" spans="23:47" x14ac:dyDescent="0.2">
      <c r="Z221" s="149">
        <v>1</v>
      </c>
      <c r="AA221" s="149" t="s">
        <v>286</v>
      </c>
      <c r="AB221" s="149">
        <f t="shared" si="31"/>
        <v>219</v>
      </c>
      <c r="AC221" s="149" t="str">
        <f t="shared" si="26"/>
        <v/>
      </c>
      <c r="AD221" s="149" t="str">
        <f t="shared" si="27"/>
        <v/>
      </c>
      <c r="AE221" s="149" t="str">
        <f t="shared" si="22"/>
        <v/>
      </c>
      <c r="AF221" s="149" t="str">
        <f t="shared" si="32"/>
        <v/>
      </c>
      <c r="AG221" s="149" t="str">
        <f t="shared" si="28"/>
        <v/>
      </c>
      <c r="AH221" s="149" t="str">
        <f t="shared" si="23"/>
        <v/>
      </c>
      <c r="AI221" s="149" t="str">
        <f t="shared" si="33"/>
        <v/>
      </c>
      <c r="AJ221" s="149" t="str">
        <f t="shared" si="29"/>
        <v>000</v>
      </c>
      <c r="AK221" s="149" t="str">
        <f>IF('Рейтинги соло'!$L$2&lt;&gt;"",'Рейтинги соло'!B15,"000")</f>
        <v>000</v>
      </c>
      <c r="AL221" s="149" t="str">
        <f t="shared" si="30"/>
        <v>000</v>
      </c>
    </row>
    <row r="222" spans="23:47" x14ac:dyDescent="0.2">
      <c r="Z222" s="149">
        <v>1</v>
      </c>
      <c r="AA222" s="149" t="s">
        <v>287</v>
      </c>
      <c r="AB222" s="149">
        <f t="shared" si="31"/>
        <v>220</v>
      </c>
      <c r="AC222" s="149" t="str">
        <f t="shared" si="26"/>
        <v/>
      </c>
      <c r="AD222" s="149" t="str">
        <f t="shared" si="27"/>
        <v/>
      </c>
      <c r="AE222" s="149" t="str">
        <f t="shared" si="22"/>
        <v/>
      </c>
      <c r="AF222" s="149" t="str">
        <f t="shared" si="32"/>
        <v/>
      </c>
      <c r="AG222" s="149" t="str">
        <f t="shared" si="28"/>
        <v/>
      </c>
      <c r="AH222" s="149" t="str">
        <f t="shared" si="23"/>
        <v/>
      </c>
      <c r="AI222" s="149" t="str">
        <f t="shared" si="33"/>
        <v/>
      </c>
      <c r="AJ222" s="149" t="str">
        <f t="shared" si="29"/>
        <v>000</v>
      </c>
      <c r="AK222" s="149" t="str">
        <f>IF('Рейтинги соло'!$L$2&lt;&gt;"",'Рейтинги соло'!B16,"000")</f>
        <v>000</v>
      </c>
      <c r="AL222" s="149" t="str">
        <f t="shared" si="30"/>
        <v>000</v>
      </c>
    </row>
    <row r="223" spans="23:47" x14ac:dyDescent="0.2">
      <c r="Z223" s="148">
        <v>2</v>
      </c>
      <c r="AA223" s="149" t="str">
        <f>CONCATENATE(IF(КлассРейт!$L$2&lt;&gt;"",IF(AND('Rising Stars'!$L$2="",AM223=0),"Классификационно-рейтинговые соревнования",IF(AM223=1,"Классификационно-рейтинговые, ","Классификационно-рейтинговые соревнования, ")),""),IF(AM223=1,IF('Rising Stars'!$L$2&lt;&gt;"","Рейтинговые соревнования, ","Рейтинговые соревнования"),""),IF('Rising Stars'!$L$2&lt;&gt;"","соревнования Rising Stars",""))</f>
        <v>Классификационно-рейтинговые соревнования, соревнования Rising Stars</v>
      </c>
      <c r="AB223" s="149">
        <f t="shared" si="31"/>
        <v>221</v>
      </c>
      <c r="AC223" s="149">
        <f>IF(AA223&lt;&gt;"",AB223,"")</f>
        <v>221</v>
      </c>
      <c r="AD223" s="149">
        <f>IF(COUNTIF(AD224:AD241,1)&gt;0,1,"")</f>
        <v>1</v>
      </c>
      <c r="AE223" s="149">
        <f t="shared" si="22"/>
        <v>1</v>
      </c>
      <c r="AF223" s="149" t="str">
        <f>CONCATENATE("      Вносим: ",IF(КлассРейт!$L$2&lt;&gt;"",IF(AND('Rising Stars'!$L$2="",AM223=0),"КРТ: классы участия","КРТ: классы участия, "),""),IF(AM223=1,IF('Rising Stars'!$L$2&lt;&gt;"","Рейтинг: вид (напр., ST), ","Рейтинг: вид (напр., LA)"),""),IF('Rising Stars'!$L$2&lt;&gt;"",IF(AND(КлассРейт!$L$2&lt;&gt;"",AM223=1),"Rising Stars: вид RS (напр: ST RS)","Rising Stars: RS"),""))</f>
        <v xml:space="preserve">      Вносим: КРТ: классы участия, Rising Stars: RS</v>
      </c>
      <c r="AG223" s="149">
        <f>IF(COUNTIF(AG224:AG241,2)&gt;0,2,"")</f>
        <v>2</v>
      </c>
      <c r="AH223" s="149">
        <f t="shared" si="23"/>
        <v>13</v>
      </c>
      <c r="AI223" s="149" t="str">
        <f>CONCATENATE("      Вносим: ",IF(КлассРейт!$L$2&lt;&gt;"",IF(AND('Rising Stars'!$L$2="",AM223=0),"КРТ: классы участия","КРТ: классы участия, "),""),IF(AM223=1,IF('Rising Stars'!$L$2&lt;&gt;"","Рейтинг: вид (напр., ST), ","Рейтинг: вид (напр., LA)"),""),IF('Rising Stars'!$L$2&lt;&gt;"",IF(AND(КлассРейт!$L$2&lt;&gt;"",AM223=1),"Rising Stars: вид RS (напр: ST RS)","Rising Stars: RS"),""))</f>
        <v xml:space="preserve">      Вносим: КРТ: классы участия, Rising Stars: RS</v>
      </c>
      <c r="AJ223" s="149"/>
      <c r="AK223" s="149"/>
      <c r="AL223" s="149"/>
      <c r="AM223" s="148">
        <f>IF(OR('Рейтинги пары'!$L$2&lt;&gt;"",'ЧЕМПИОНАТЫ РТС'!$L$2&lt;&gt;"",'ПРОФЕССИОНАЛЫ РТС'!$L$2&lt;&gt;""),1,0)</f>
        <v>0</v>
      </c>
    </row>
    <row r="224" spans="23:47" x14ac:dyDescent="0.2">
      <c r="Z224" s="149">
        <v>1</v>
      </c>
      <c r="AA224" s="149" t="s">
        <v>104</v>
      </c>
      <c r="AB224" s="149">
        <f t="shared" si="31"/>
        <v>222</v>
      </c>
      <c r="AC224" s="149">
        <f t="shared" ref="AC224:AC231" si="34">IF(CONCATENATE(AJ224,AK224,AL224)&lt;&gt;"000000000",AB224,"")</f>
        <v>222</v>
      </c>
      <c r="AD224" s="149">
        <f t="shared" ref="AD224:AD249" si="35">IF(AF224&lt;&gt;"",1,"")</f>
        <v>1</v>
      </c>
      <c r="AE224" s="149">
        <f t="shared" si="22"/>
        <v>2</v>
      </c>
      <c r="AF224" s="149" t="str">
        <f>CONCATENATE(IF(OR(MID(AJ224,1,1)="1",MID(AK224,1,1)="1",MID(AL224,1,1)="1"),"ST ",""),IF(OR(MID(AJ224,2,1)="1",MID(AK224,2,1)="1",MID(AL224,2,1)="1"),"LA ",""),IF(OR(MID(AJ224,3,1)="1",MID(AK224,3,1)="1",MID(AL224,3,1)="1"),"8 танцев",""))</f>
        <v xml:space="preserve">ST </v>
      </c>
      <c r="AG224" s="149">
        <f t="shared" ref="AG224:AG249" si="36">IF(AI224&lt;&gt;"",2,"")</f>
        <v>2</v>
      </c>
      <c r="AH224" s="149">
        <f t="shared" si="23"/>
        <v>14</v>
      </c>
      <c r="AI224" s="149" t="str">
        <f>CONCATENATE(IF(OR(MID(AJ224,1,1)="2",MID(AK224,1,1)="2",MID(AL224,1,1)="2"),"ST ",""),IF(OR(MID(AJ224,2,1)="2",MID(AK224,2,1)="2",MID(AL224,2,1)="2"),"LA ",""),IF(OR(MID(AJ224,3,1)="2",MID(AK224,3,1)="2",MID(AL224,3,1)="2"),"8 танцев",""))</f>
        <v xml:space="preserve">LA </v>
      </c>
      <c r="AJ224" s="149" t="str">
        <f>IF(КлассРейт!$L$2&lt;&gt;"",КлассРейт!B9,"000")</f>
        <v>120</v>
      </c>
      <c r="AK224" s="149" t="str">
        <f>IF('Рейтинги пары'!$L$2&lt;&gt;"",'Рейтинги пары'!B9,"000")</f>
        <v>000</v>
      </c>
      <c r="AL224" s="149" t="str">
        <f>"000"</f>
        <v>000</v>
      </c>
    </row>
    <row r="225" spans="25:38" x14ac:dyDescent="0.2">
      <c r="Z225" s="149">
        <v>1</v>
      </c>
      <c r="AA225" s="149" t="s">
        <v>106</v>
      </c>
      <c r="AB225" s="149">
        <f t="shared" si="31"/>
        <v>223</v>
      </c>
      <c r="AC225" s="149">
        <f t="shared" si="34"/>
        <v>223</v>
      </c>
      <c r="AD225" s="149">
        <f t="shared" si="35"/>
        <v>1</v>
      </c>
      <c r="AE225" s="149">
        <f t="shared" si="22"/>
        <v>3</v>
      </c>
      <c r="AF225" s="149" t="str">
        <f t="shared" ref="AF225:AF231" si="37">CONCATENATE(IF(OR(MID(AJ225,1,1)="1",MID(AK225,1,1)="1",MID(AL225,1,1)="1"),"ST ",""),IF(OR(MID(AJ225,2,1)="1",MID(AK225,2,1)="1",MID(AL225,2,1)="1"),"LA ",""),IF(OR(MID(AJ225,3,1)="1",MID(AK225,3,1)="1",MID(AL225,3,1)="1"),"10 танцев",""))</f>
        <v xml:space="preserve">ST </v>
      </c>
      <c r="AG225" s="149">
        <f t="shared" si="36"/>
        <v>2</v>
      </c>
      <c r="AH225" s="149">
        <f t="shared" si="23"/>
        <v>15</v>
      </c>
      <c r="AI225" s="149" t="str">
        <f t="shared" ref="AI225:AI231" si="38">CONCATENATE(IF(OR(MID(AJ225,1,1)="2",MID(AK225,1,1)="2",MID(AL225,1,1)="2"),"ST ",""),IF(OR(MID(AJ225,2,1)="2",MID(AK225,2,1)="2",MID(AL225,2,1)="2"),"LA ",""),IF(OR(MID(AJ225,3,1)="2",MID(AK225,3,1)="2",MID(AL225,3,1)="2"),"10 танцев",""))</f>
        <v xml:space="preserve">LA </v>
      </c>
      <c r="AJ225" s="149" t="str">
        <f>IF(КлассРейт!$L$2&lt;&gt;"",КлассРейт!B10,"000")</f>
        <v>120</v>
      </c>
      <c r="AK225" s="149" t="str">
        <f>IF('Рейтинги пары'!$L$2&lt;&gt;"",'Рейтинги пары'!B10,"000")</f>
        <v>000</v>
      </c>
      <c r="AL225" s="149" t="str">
        <f>IF('Rising Stars'!$L$2&lt;&gt;"",'Rising Stars'!B9,"000")</f>
        <v>120</v>
      </c>
    </row>
    <row r="226" spans="25:38" x14ac:dyDescent="0.2">
      <c r="Y226" s="149"/>
      <c r="Z226" s="149">
        <v>1</v>
      </c>
      <c r="AA226" s="149" t="s">
        <v>108</v>
      </c>
      <c r="AB226" s="149">
        <f t="shared" si="31"/>
        <v>224</v>
      </c>
      <c r="AC226" s="149">
        <f t="shared" si="34"/>
        <v>224</v>
      </c>
      <c r="AD226" s="149">
        <f t="shared" si="35"/>
        <v>1</v>
      </c>
      <c r="AE226" s="149">
        <f t="shared" si="22"/>
        <v>4</v>
      </c>
      <c r="AF226" s="149" t="str">
        <f t="shared" si="37"/>
        <v xml:space="preserve">LA </v>
      </c>
      <c r="AG226" s="149">
        <f t="shared" si="36"/>
        <v>2</v>
      </c>
      <c r="AH226" s="149">
        <f t="shared" si="23"/>
        <v>16</v>
      </c>
      <c r="AI226" s="149" t="str">
        <f t="shared" si="38"/>
        <v xml:space="preserve">ST </v>
      </c>
      <c r="AJ226" s="149" t="str">
        <f>IF(КлассРейт!$L$2&lt;&gt;"",КлассРейт!B11,"000")</f>
        <v>210</v>
      </c>
      <c r="AK226" s="149" t="str">
        <f>IF('Рейтинги пары'!$L$2&lt;&gt;"",'Рейтинги пары'!B11,"000")</f>
        <v>000</v>
      </c>
      <c r="AL226" s="149" t="str">
        <f>IF('Rising Stars'!$L$2&lt;&gt;"",'Rising Stars'!B10,"000")</f>
        <v>210</v>
      </c>
    </row>
    <row r="227" spans="25:38" x14ac:dyDescent="0.2">
      <c r="Z227" s="149">
        <v>1</v>
      </c>
      <c r="AA227" s="149" t="s">
        <v>110</v>
      </c>
      <c r="AB227" s="149">
        <f t="shared" si="31"/>
        <v>225</v>
      </c>
      <c r="AC227" s="149">
        <f t="shared" si="34"/>
        <v>225</v>
      </c>
      <c r="AD227" s="149">
        <f t="shared" si="35"/>
        <v>1</v>
      </c>
      <c r="AE227" s="149">
        <f t="shared" si="22"/>
        <v>5</v>
      </c>
      <c r="AF227" s="149" t="str">
        <f t="shared" si="37"/>
        <v xml:space="preserve">LA </v>
      </c>
      <c r="AG227" s="149">
        <f t="shared" si="36"/>
        <v>2</v>
      </c>
      <c r="AH227" s="149">
        <f t="shared" si="23"/>
        <v>17</v>
      </c>
      <c r="AI227" s="149" t="str">
        <f t="shared" si="38"/>
        <v xml:space="preserve">ST </v>
      </c>
      <c r="AJ227" s="149" t="str">
        <f>IF(КлассРейт!$L$2&lt;&gt;"",КлассРейт!B12,"000")</f>
        <v>210</v>
      </c>
      <c r="AK227" s="149" t="str">
        <f>IF('Рейтинги пары'!$L$2&lt;&gt;"",'Рейтинги пары'!B12,"000")</f>
        <v>000</v>
      </c>
      <c r="AL227" s="149" t="str">
        <f>IF('Rising Stars'!$L$2&lt;&gt;"",'Rising Stars'!B11,"000")</f>
        <v>210</v>
      </c>
    </row>
    <row r="228" spans="25:38" x14ac:dyDescent="0.2">
      <c r="Z228" s="149">
        <v>1</v>
      </c>
      <c r="AA228" s="149" t="s">
        <v>112</v>
      </c>
      <c r="AB228" s="149">
        <f t="shared" si="31"/>
        <v>226</v>
      </c>
      <c r="AC228" s="149">
        <f t="shared" si="34"/>
        <v>226</v>
      </c>
      <c r="AD228" s="149">
        <f t="shared" si="35"/>
        <v>1</v>
      </c>
      <c r="AE228" s="149">
        <f t="shared" si="22"/>
        <v>6</v>
      </c>
      <c r="AF228" s="149" t="str">
        <f t="shared" si="37"/>
        <v xml:space="preserve">LA </v>
      </c>
      <c r="AG228" s="149">
        <f t="shared" si="36"/>
        <v>2</v>
      </c>
      <c r="AH228" s="149">
        <f t="shared" si="23"/>
        <v>18</v>
      </c>
      <c r="AI228" s="149" t="str">
        <f t="shared" si="38"/>
        <v xml:space="preserve">ST </v>
      </c>
      <c r="AJ228" s="149" t="str">
        <f>IF(КлассРейт!$L$2&lt;&gt;"",КлассРейт!B13,"000")</f>
        <v>210</v>
      </c>
      <c r="AK228" s="149" t="str">
        <f>IF('Рейтинги пары'!$L$2&lt;&gt;"",'Рейтинги пары'!B13,"000")</f>
        <v>000</v>
      </c>
      <c r="AL228" s="149" t="str">
        <f>IF('Rising Stars'!$L$2&lt;&gt;"",'Rising Stars'!B12,"000")</f>
        <v>210</v>
      </c>
    </row>
    <row r="229" spans="25:38" x14ac:dyDescent="0.2">
      <c r="Z229" s="149">
        <v>1</v>
      </c>
      <c r="AA229" s="149" t="s">
        <v>114</v>
      </c>
      <c r="AB229" s="149">
        <f t="shared" si="31"/>
        <v>227</v>
      </c>
      <c r="AC229" s="149" t="str">
        <f t="shared" si="34"/>
        <v/>
      </c>
      <c r="AD229" s="149" t="str">
        <f t="shared" si="35"/>
        <v/>
      </c>
      <c r="AE229" s="149" t="str">
        <f t="shared" si="22"/>
        <v/>
      </c>
      <c r="AF229" s="149" t="str">
        <f t="shared" si="37"/>
        <v/>
      </c>
      <c r="AG229" s="149" t="str">
        <f t="shared" si="36"/>
        <v/>
      </c>
      <c r="AH229" s="149" t="str">
        <f t="shared" si="23"/>
        <v/>
      </c>
      <c r="AI229" s="149" t="str">
        <f t="shared" si="38"/>
        <v/>
      </c>
      <c r="AJ229" s="149" t="str">
        <f>IF(КлассРейт!$L$2&lt;&gt;"",КлассРейт!B14,"000")</f>
        <v>000</v>
      </c>
      <c r="AK229" s="149" t="str">
        <f>IF('Рейтинги пары'!$L$2&lt;&gt;"",'Рейтинги пары'!B14,"000")</f>
        <v>000</v>
      </c>
      <c r="AL229" s="149" t="str">
        <f>IF('Rising Stars'!$L$2&lt;&gt;"",'Rising Stars'!B13,"000")</f>
        <v>000</v>
      </c>
    </row>
    <row r="230" spans="25:38" x14ac:dyDescent="0.2">
      <c r="Z230" s="149">
        <v>1</v>
      </c>
      <c r="AA230" s="149" t="s">
        <v>115</v>
      </c>
      <c r="AB230" s="149">
        <f t="shared" si="31"/>
        <v>228</v>
      </c>
      <c r="AC230" s="149">
        <f t="shared" si="34"/>
        <v>228</v>
      </c>
      <c r="AD230" s="149">
        <f t="shared" si="35"/>
        <v>1</v>
      </c>
      <c r="AE230" s="149">
        <f t="shared" si="22"/>
        <v>7</v>
      </c>
      <c r="AF230" s="149" t="str">
        <f t="shared" si="37"/>
        <v xml:space="preserve">ST </v>
      </c>
      <c r="AG230" s="149">
        <f t="shared" si="36"/>
        <v>2</v>
      </c>
      <c r="AH230" s="149">
        <f t="shared" si="23"/>
        <v>19</v>
      </c>
      <c r="AI230" s="149" t="str">
        <f t="shared" si="38"/>
        <v xml:space="preserve">LA </v>
      </c>
      <c r="AJ230" s="149" t="str">
        <f>IF(КлассРейт!$L$2&lt;&gt;"",КлассРейт!B15,"000")</f>
        <v>120</v>
      </c>
      <c r="AK230" s="149" t="str">
        <f>IF('Рейтинги пары'!$L$2&lt;&gt;"",'Рейтинги пары'!B15,"000")</f>
        <v>000</v>
      </c>
      <c r="AL230" s="149" t="str">
        <f>IF('Rising Stars'!$L$2&lt;&gt;"",'Rising Stars'!B14,"000")</f>
        <v>120</v>
      </c>
    </row>
    <row r="231" spans="25:38" x14ac:dyDescent="0.2">
      <c r="Z231" s="149">
        <v>1</v>
      </c>
      <c r="AA231" s="149" t="s">
        <v>123</v>
      </c>
      <c r="AB231" s="149">
        <f t="shared" si="31"/>
        <v>229</v>
      </c>
      <c r="AC231" s="149" t="str">
        <f t="shared" si="34"/>
        <v/>
      </c>
      <c r="AD231" s="149" t="str">
        <f t="shared" si="35"/>
        <v/>
      </c>
      <c r="AE231" s="149" t="str">
        <f t="shared" si="22"/>
        <v/>
      </c>
      <c r="AF231" s="149" t="str">
        <f t="shared" si="37"/>
        <v/>
      </c>
      <c r="AG231" s="149" t="str">
        <f t="shared" si="36"/>
        <v/>
      </c>
      <c r="AH231" s="149" t="str">
        <f t="shared" si="23"/>
        <v/>
      </c>
      <c r="AI231" s="149" t="str">
        <f t="shared" si="38"/>
        <v/>
      </c>
      <c r="AJ231" s="149" t="str">
        <f>"000"</f>
        <v>000</v>
      </c>
      <c r="AK231" s="149" t="str">
        <f>IF('Рейтинги пары'!$L$2&lt;&gt;"",'Рейтинги пары'!B16,"000")</f>
        <v>000</v>
      </c>
      <c r="AL231" s="149" t="str">
        <f>"000"</f>
        <v>000</v>
      </c>
    </row>
    <row r="232" spans="25:38" x14ac:dyDescent="0.2">
      <c r="Z232" s="149">
        <v>3</v>
      </c>
      <c r="AA232" s="149" t="s">
        <v>612</v>
      </c>
      <c r="AB232" s="149">
        <f t="shared" si="31"/>
        <v>230</v>
      </c>
      <c r="AC232" s="149" t="str">
        <f t="shared" ref="AC232:AC249" si="39">IF(AJ232&lt;&gt;"000",AB232,"")</f>
        <v/>
      </c>
      <c r="AD232" s="149" t="str">
        <f t="shared" si="35"/>
        <v/>
      </c>
      <c r="AE232" s="149" t="str">
        <f t="shared" si="22"/>
        <v/>
      </c>
      <c r="AF232" s="149" t="str">
        <f>CONCATENATE(IF(OR(MID(AJ232,1,1)="1",MID(AK232,1,1)="1",MID(AL232,1,1)="1"),"ST ",""),IF(OR(MID(AJ232,2,1)="1",MID(AK232,2,1)="1",MID(AL232,2,1)="1"),"LA ",""),IF(OR(MID(AJ232,3,1)="1",MID(AK232,3,1)="1",MID(AL232,3,1)="1"),"8 танцев",""))</f>
        <v/>
      </c>
      <c r="AG232" s="149" t="str">
        <f t="shared" si="36"/>
        <v/>
      </c>
      <c r="AH232" s="149" t="str">
        <f t="shared" si="23"/>
        <v/>
      </c>
      <c r="AI232" s="149" t="str">
        <f>CONCATENATE(IF(OR(MID(AJ232,1,1)="2",MID(AK232,1,1)="2",MID(AL232,1,1)="2"),"ST ",""),IF(OR(MID(AJ232,2,1)="2",MID(AK232,2,1)="2",MID(AL232,2,1)="2"),"LA ",""),IF(OR(MID(AJ232,3,1)="2",MID(AK232,3,1)="2",MID(AL232,3,1)="2"),"8 танцев",""))</f>
        <v/>
      </c>
      <c r="AJ232" s="149" t="str">
        <f>IF('ЧЕМПИОНАТЫ РТС'!$L$2&lt;&gt;"",'ЧЕМПИОНАТЫ РТС'!B9,"000")</f>
        <v>000</v>
      </c>
      <c r="AK232" s="149"/>
      <c r="AL232" s="149"/>
    </row>
    <row r="233" spans="25:38" x14ac:dyDescent="0.2">
      <c r="Z233" s="149">
        <v>3</v>
      </c>
      <c r="AA233" s="149" t="s">
        <v>613</v>
      </c>
      <c r="AB233" s="149">
        <f t="shared" si="31"/>
        <v>231</v>
      </c>
      <c r="AC233" s="149" t="str">
        <f t="shared" si="39"/>
        <v/>
      </c>
      <c r="AD233" s="149" t="str">
        <f t="shared" si="35"/>
        <v/>
      </c>
      <c r="AE233" s="149" t="str">
        <f t="shared" si="22"/>
        <v/>
      </c>
      <c r="AF233" s="149" t="str">
        <f t="shared" ref="AF233:AF241" si="40">CONCATENATE(IF(OR(MID(AJ233,1,1)="1",MID(AK233,1,1)="1",MID(AL233,1,1)="1"),"ST ",""),IF(OR(MID(AJ233,2,1)="1",MID(AK233,2,1)="1",MID(AL233,2,1)="1"),"LA ",""),IF(OR(MID(AJ233,3,1)="1",MID(AK233,3,1)="1",MID(AL233,3,1)="1"),"10 танцев",""))</f>
        <v/>
      </c>
      <c r="AG233" s="149" t="str">
        <f t="shared" si="36"/>
        <v/>
      </c>
      <c r="AH233" s="149" t="str">
        <f t="shared" si="23"/>
        <v/>
      </c>
      <c r="AI233" s="149" t="str">
        <f t="shared" ref="AI233:AI241" si="41">CONCATENATE(IF(OR(MID(AJ233,1,1)="2",MID(AK233,1,1)="2",MID(AL233,1,1)="2"),"ST ",""),IF(OR(MID(AJ233,2,1)="2",MID(AK233,2,1)="2",MID(AL233,2,1)="2"),"LA ",""),IF(OR(MID(AJ233,3,1)="2",MID(AK233,3,1)="2",MID(AL233,3,1)="2"),"10 танцев",""))</f>
        <v/>
      </c>
      <c r="AJ233" s="149" t="str">
        <f>IF('ЧЕМПИОНАТЫ РТС'!$L$2&lt;&gt;"",'ЧЕМПИОНАТЫ РТС'!B10,"000")</f>
        <v>000</v>
      </c>
      <c r="AK233" s="149"/>
      <c r="AL233" s="149"/>
    </row>
    <row r="234" spans="25:38" x14ac:dyDescent="0.2">
      <c r="Z234" s="149">
        <v>3</v>
      </c>
      <c r="AA234" s="149" t="s">
        <v>614</v>
      </c>
      <c r="AB234" s="149">
        <f t="shared" si="31"/>
        <v>232</v>
      </c>
      <c r="AC234" s="149" t="str">
        <f t="shared" si="39"/>
        <v/>
      </c>
      <c r="AD234" s="149" t="str">
        <f t="shared" si="35"/>
        <v/>
      </c>
      <c r="AE234" s="149" t="str">
        <f t="shared" si="22"/>
        <v/>
      </c>
      <c r="AF234" s="149" t="str">
        <f t="shared" si="40"/>
        <v/>
      </c>
      <c r="AG234" s="149" t="str">
        <f t="shared" si="36"/>
        <v/>
      </c>
      <c r="AH234" s="149" t="str">
        <f t="shared" si="23"/>
        <v/>
      </c>
      <c r="AI234" s="149" t="str">
        <f t="shared" si="41"/>
        <v/>
      </c>
      <c r="AJ234" s="149" t="str">
        <f>IF('ЧЕМПИОНАТЫ РТС'!$L$2&lt;&gt;"",'ЧЕМПИОНАТЫ РТС'!B11,"000")</f>
        <v>000</v>
      </c>
      <c r="AK234" s="149"/>
      <c r="AL234" s="149"/>
    </row>
    <row r="235" spans="25:38" x14ac:dyDescent="0.2">
      <c r="Z235" s="149">
        <v>3</v>
      </c>
      <c r="AA235" s="149" t="s">
        <v>615</v>
      </c>
      <c r="AB235" s="149">
        <f t="shared" si="31"/>
        <v>233</v>
      </c>
      <c r="AC235" s="149" t="str">
        <f t="shared" si="39"/>
        <v/>
      </c>
      <c r="AD235" s="149" t="str">
        <f t="shared" si="35"/>
        <v/>
      </c>
      <c r="AE235" s="149" t="str">
        <f t="shared" si="22"/>
        <v/>
      </c>
      <c r="AF235" s="149" t="str">
        <f t="shared" si="40"/>
        <v/>
      </c>
      <c r="AG235" s="149" t="str">
        <f t="shared" si="36"/>
        <v/>
      </c>
      <c r="AH235" s="149" t="str">
        <f t="shared" si="23"/>
        <v/>
      </c>
      <c r="AI235" s="149" t="str">
        <f t="shared" si="41"/>
        <v/>
      </c>
      <c r="AJ235" s="149" t="str">
        <f>IF('ЧЕМПИОНАТЫ РТС'!$L$2&lt;&gt;"",'ЧЕМПИОНАТЫ РТС'!B12,"000")</f>
        <v>000</v>
      </c>
      <c r="AK235" s="149"/>
      <c r="AL235" s="149"/>
    </row>
    <row r="236" spans="25:38" x14ac:dyDescent="0.2">
      <c r="Z236" s="149">
        <v>3</v>
      </c>
      <c r="AA236" s="149" t="s">
        <v>616</v>
      </c>
      <c r="AB236" s="149">
        <f t="shared" si="31"/>
        <v>234</v>
      </c>
      <c r="AC236" s="149" t="str">
        <f t="shared" si="39"/>
        <v/>
      </c>
      <c r="AD236" s="149" t="str">
        <f t="shared" si="35"/>
        <v/>
      </c>
      <c r="AE236" s="149" t="str">
        <f t="shared" si="22"/>
        <v/>
      </c>
      <c r="AF236" s="149" t="str">
        <f t="shared" si="40"/>
        <v/>
      </c>
      <c r="AG236" s="149" t="str">
        <f t="shared" si="36"/>
        <v/>
      </c>
      <c r="AH236" s="149" t="str">
        <f t="shared" si="23"/>
        <v/>
      </c>
      <c r="AI236" s="149" t="str">
        <f t="shared" si="41"/>
        <v/>
      </c>
      <c r="AJ236" s="149" t="str">
        <f>IF('ЧЕМПИОНАТЫ РТС'!$L$2&lt;&gt;"",'ЧЕМПИОНАТЫ РТС'!B13,"000")</f>
        <v>000</v>
      </c>
      <c r="AK236" s="149"/>
      <c r="AL236" s="149"/>
    </row>
    <row r="237" spans="25:38" x14ac:dyDescent="0.2">
      <c r="Z237" s="149">
        <v>3</v>
      </c>
      <c r="AA237" s="149" t="s">
        <v>617</v>
      </c>
      <c r="AB237" s="149">
        <f t="shared" si="31"/>
        <v>235</v>
      </c>
      <c r="AC237" s="149" t="str">
        <f t="shared" si="39"/>
        <v/>
      </c>
      <c r="AD237" s="149" t="str">
        <f t="shared" si="35"/>
        <v/>
      </c>
      <c r="AE237" s="149" t="str">
        <f t="shared" si="22"/>
        <v/>
      </c>
      <c r="AF237" s="149" t="str">
        <f t="shared" si="40"/>
        <v/>
      </c>
      <c r="AG237" s="149" t="str">
        <f t="shared" si="36"/>
        <v/>
      </c>
      <c r="AH237" s="149" t="str">
        <f t="shared" si="23"/>
        <v/>
      </c>
      <c r="AI237" s="149" t="str">
        <f t="shared" si="41"/>
        <v/>
      </c>
      <c r="AJ237" s="149" t="str">
        <f>IF('ЧЕМПИОНАТЫ РТС'!$L$2&lt;&gt;"",'ЧЕМПИОНАТЫ РТС'!B14,"000")</f>
        <v>000</v>
      </c>
      <c r="AK237" s="149"/>
      <c r="AL237" s="149"/>
    </row>
    <row r="238" spans="25:38" x14ac:dyDescent="0.2">
      <c r="Z238" s="149">
        <v>3</v>
      </c>
      <c r="AA238" s="149" t="s">
        <v>618</v>
      </c>
      <c r="AB238" s="149">
        <f t="shared" si="31"/>
        <v>236</v>
      </c>
      <c r="AC238" s="149" t="str">
        <f t="shared" si="39"/>
        <v/>
      </c>
      <c r="AD238" s="149" t="str">
        <f t="shared" si="35"/>
        <v/>
      </c>
      <c r="AE238" s="149" t="str">
        <f t="shared" si="22"/>
        <v/>
      </c>
      <c r="AF238" s="149" t="str">
        <f t="shared" si="40"/>
        <v/>
      </c>
      <c r="AG238" s="149" t="str">
        <f t="shared" si="36"/>
        <v/>
      </c>
      <c r="AH238" s="149" t="str">
        <f t="shared" si="23"/>
        <v/>
      </c>
      <c r="AI238" s="149" t="str">
        <f t="shared" si="41"/>
        <v/>
      </c>
      <c r="AJ238" s="149" t="str">
        <f>IF('ЧЕМПИОНАТЫ РТС'!$L$2&lt;&gt;"",'ЧЕМПИОНАТЫ РТС'!B15,"000")</f>
        <v>000</v>
      </c>
      <c r="AK238" s="149"/>
      <c r="AL238" s="149"/>
    </row>
    <row r="239" spans="25:38" x14ac:dyDescent="0.2">
      <c r="Z239" s="149">
        <v>3</v>
      </c>
      <c r="AA239" s="149" t="s">
        <v>619</v>
      </c>
      <c r="AB239" s="149">
        <f t="shared" si="31"/>
        <v>237</v>
      </c>
      <c r="AC239" s="149" t="str">
        <f t="shared" si="39"/>
        <v/>
      </c>
      <c r="AD239" s="149" t="str">
        <f t="shared" si="35"/>
        <v/>
      </c>
      <c r="AE239" s="149" t="str">
        <f t="shared" si="22"/>
        <v/>
      </c>
      <c r="AF239" s="149" t="str">
        <f t="shared" si="40"/>
        <v/>
      </c>
      <c r="AG239" s="149" t="str">
        <f t="shared" si="36"/>
        <v/>
      </c>
      <c r="AH239" s="149" t="str">
        <f t="shared" si="23"/>
        <v/>
      </c>
      <c r="AI239" s="149" t="str">
        <f t="shared" si="41"/>
        <v/>
      </c>
      <c r="AJ239" s="149" t="str">
        <f>IF('ЧЕМПИОНАТЫ РТС'!$L$2&lt;&gt;"",'ЧЕМПИОНАТЫ РТС'!B16,"000")</f>
        <v>000</v>
      </c>
      <c r="AK239" s="149"/>
      <c r="AL239" s="149"/>
    </row>
    <row r="240" spans="25:38" x14ac:dyDescent="0.2">
      <c r="Z240" s="149">
        <v>3</v>
      </c>
      <c r="AA240" s="149" t="s">
        <v>620</v>
      </c>
      <c r="AB240" s="149">
        <f t="shared" si="31"/>
        <v>238</v>
      </c>
      <c r="AC240" s="149" t="str">
        <f t="shared" si="39"/>
        <v/>
      </c>
      <c r="AD240" s="149" t="str">
        <f t="shared" si="35"/>
        <v/>
      </c>
      <c r="AE240" s="149" t="str">
        <f t="shared" si="22"/>
        <v/>
      </c>
      <c r="AF240" s="149" t="str">
        <f t="shared" si="40"/>
        <v/>
      </c>
      <c r="AG240" s="149" t="str">
        <f t="shared" si="36"/>
        <v/>
      </c>
      <c r="AH240" s="149" t="str">
        <f t="shared" si="23"/>
        <v/>
      </c>
      <c r="AI240" s="149" t="str">
        <f t="shared" si="41"/>
        <v/>
      </c>
      <c r="AJ240" s="149" t="str">
        <f>IF('ПРОФЕССИОНАЛЫ РТС'!$L$2&lt;&gt;"",'ПРОФЕССИОНАЛЫ РТС'!B9,"000")</f>
        <v>000</v>
      </c>
      <c r="AK240" s="149"/>
      <c r="AL240" s="149"/>
    </row>
    <row r="241" spans="26:38" x14ac:dyDescent="0.2">
      <c r="Z241" s="149">
        <v>3</v>
      </c>
      <c r="AA241" s="149" t="s">
        <v>621</v>
      </c>
      <c r="AB241" s="149">
        <f t="shared" si="31"/>
        <v>239</v>
      </c>
      <c r="AC241" s="149" t="str">
        <f t="shared" si="39"/>
        <v/>
      </c>
      <c r="AD241" s="149" t="str">
        <f t="shared" si="35"/>
        <v/>
      </c>
      <c r="AE241" s="149" t="str">
        <f t="shared" si="22"/>
        <v/>
      </c>
      <c r="AF241" s="149" t="str">
        <f t="shared" si="40"/>
        <v/>
      </c>
      <c r="AG241" s="149" t="str">
        <f t="shared" si="36"/>
        <v/>
      </c>
      <c r="AH241" s="149" t="str">
        <f t="shared" si="23"/>
        <v/>
      </c>
      <c r="AI241" s="149" t="str">
        <f t="shared" si="41"/>
        <v/>
      </c>
      <c r="AJ241" s="149" t="str">
        <f>IF('ПРОФЕССИОНАЛЫ РТС'!$L$2&lt;&gt;"",'ПРОФЕССИОНАЛЫ РТС'!B10,"000")</f>
        <v>000</v>
      </c>
      <c r="AK241" s="149"/>
      <c r="AL241" s="149"/>
    </row>
    <row r="242" spans="26:38" x14ac:dyDescent="0.2">
      <c r="Z242" s="149">
        <v>1</v>
      </c>
      <c r="AA242" s="149" t="str">
        <f>CONCATENATE("American Smooth ",'American Smooth'!C9,IF('American Smooth'!E9&lt;&gt;"",CONCATENATE(" ",'American Smooth'!E9),""))</f>
        <v xml:space="preserve">American Smooth </v>
      </c>
      <c r="AB242" s="149">
        <f t="shared" si="31"/>
        <v>240</v>
      </c>
      <c r="AC242" s="149" t="str">
        <f t="shared" si="39"/>
        <v/>
      </c>
      <c r="AD242" s="149" t="str">
        <f t="shared" si="35"/>
        <v/>
      </c>
      <c r="AE242" s="149" t="str">
        <f t="shared" si="22"/>
        <v/>
      </c>
      <c r="AF242" s="148" t="str">
        <f t="shared" ref="AF242:AF249" si="42">IF(AJ242="100","SMOOTH","")</f>
        <v/>
      </c>
      <c r="AG242" s="149" t="str">
        <f t="shared" si="36"/>
        <v/>
      </c>
      <c r="AH242" s="149" t="str">
        <f t="shared" si="23"/>
        <v/>
      </c>
      <c r="AI242" s="148" t="str">
        <f t="shared" ref="AI242:AI249" si="43">IF(AJ242="200","SMOOTH","")</f>
        <v/>
      </c>
      <c r="AJ242" s="149" t="str">
        <f>IF('American Smooth'!$L$2&lt;&gt;"",'American Smooth'!B9,"000")</f>
        <v>000</v>
      </c>
    </row>
    <row r="243" spans="26:38" x14ac:dyDescent="0.2">
      <c r="Z243" s="149">
        <v>1</v>
      </c>
      <c r="AA243" s="149" t="str">
        <f>CONCATENATE("American Smooth ",'American Smooth'!C10,IF('American Smooth'!E10&lt;&gt;"",CONCATENATE(" ",'American Smooth'!E10),""))</f>
        <v xml:space="preserve">American Smooth </v>
      </c>
      <c r="AB243" s="149">
        <f t="shared" si="31"/>
        <v>241</v>
      </c>
      <c r="AC243" s="149" t="str">
        <f t="shared" si="39"/>
        <v/>
      </c>
      <c r="AD243" s="149" t="str">
        <f t="shared" si="35"/>
        <v/>
      </c>
      <c r="AE243" s="149" t="str">
        <f t="shared" si="22"/>
        <v/>
      </c>
      <c r="AF243" s="148" t="str">
        <f t="shared" si="42"/>
        <v/>
      </c>
      <c r="AG243" s="149" t="str">
        <f t="shared" si="36"/>
        <v/>
      </c>
      <c r="AH243" s="149" t="str">
        <f t="shared" si="23"/>
        <v/>
      </c>
      <c r="AI243" s="148" t="str">
        <f t="shared" si="43"/>
        <v/>
      </c>
      <c r="AJ243" s="149" t="str">
        <f>IF('American Smooth'!$L$2&lt;&gt;"",'American Smooth'!B10,"000")</f>
        <v>000</v>
      </c>
    </row>
    <row r="244" spans="26:38" x14ac:dyDescent="0.2">
      <c r="Z244" s="149">
        <v>1</v>
      </c>
      <c r="AA244" s="149" t="str">
        <f>CONCATENATE("American Smooth ",'American Smooth'!C11,IF('American Smooth'!E11&lt;&gt;"",CONCATENATE(" ",'American Smooth'!E11),""))</f>
        <v xml:space="preserve">American Smooth </v>
      </c>
      <c r="AB244" s="149">
        <f t="shared" si="31"/>
        <v>242</v>
      </c>
      <c r="AC244" s="149" t="str">
        <f t="shared" si="39"/>
        <v/>
      </c>
      <c r="AD244" s="149" t="str">
        <f t="shared" si="35"/>
        <v/>
      </c>
      <c r="AE244" s="149" t="str">
        <f t="shared" si="22"/>
        <v/>
      </c>
      <c r="AF244" s="148" t="str">
        <f t="shared" si="42"/>
        <v/>
      </c>
      <c r="AG244" s="149" t="str">
        <f t="shared" si="36"/>
        <v/>
      </c>
      <c r="AH244" s="149" t="str">
        <f t="shared" si="23"/>
        <v/>
      </c>
      <c r="AI244" s="148" t="str">
        <f t="shared" si="43"/>
        <v/>
      </c>
      <c r="AJ244" s="149" t="str">
        <f>IF('American Smooth'!$L$2&lt;&gt;"",'American Smooth'!B11,"000")</f>
        <v>000</v>
      </c>
    </row>
    <row r="245" spans="26:38" x14ac:dyDescent="0.2">
      <c r="Z245" s="149">
        <v>1</v>
      </c>
      <c r="AA245" s="149" t="str">
        <f>CONCATENATE("American Smooth ",'American Smooth'!C12,IF('American Smooth'!E12&lt;&gt;"",CONCATENATE(" ",'American Smooth'!E12),""))</f>
        <v xml:space="preserve">American Smooth </v>
      </c>
      <c r="AB245" s="149">
        <f t="shared" si="31"/>
        <v>243</v>
      </c>
      <c r="AC245" s="149" t="str">
        <f t="shared" si="39"/>
        <v/>
      </c>
      <c r="AD245" s="149" t="str">
        <f t="shared" si="35"/>
        <v/>
      </c>
      <c r="AE245" s="149" t="str">
        <f t="shared" si="22"/>
        <v/>
      </c>
      <c r="AF245" s="148" t="str">
        <f t="shared" si="42"/>
        <v/>
      </c>
      <c r="AG245" s="149" t="str">
        <f t="shared" si="36"/>
        <v/>
      </c>
      <c r="AH245" s="149" t="str">
        <f t="shared" si="23"/>
        <v/>
      </c>
      <c r="AI245" s="148" t="str">
        <f t="shared" si="43"/>
        <v/>
      </c>
      <c r="AJ245" s="149" t="str">
        <f>IF('American Smooth'!$L$2&lt;&gt;"",'American Smooth'!B12,"000")</f>
        <v>000</v>
      </c>
    </row>
    <row r="246" spans="26:38" x14ac:dyDescent="0.2">
      <c r="Z246" s="149">
        <v>1</v>
      </c>
      <c r="AA246" s="149" t="str">
        <f>CONCATENATE("American Smooth ",'American Smooth'!C13,IF('American Smooth'!E13&lt;&gt;"",CONCATENATE(" ",'American Smooth'!E13),""))</f>
        <v xml:space="preserve">American Smooth </v>
      </c>
      <c r="AB246" s="149">
        <f t="shared" si="31"/>
        <v>244</v>
      </c>
      <c r="AC246" s="149" t="str">
        <f t="shared" si="39"/>
        <v/>
      </c>
      <c r="AD246" s="149" t="str">
        <f t="shared" si="35"/>
        <v/>
      </c>
      <c r="AE246" s="149" t="str">
        <f t="shared" si="22"/>
        <v/>
      </c>
      <c r="AF246" s="148" t="str">
        <f t="shared" si="42"/>
        <v/>
      </c>
      <c r="AG246" s="149" t="str">
        <f t="shared" si="36"/>
        <v/>
      </c>
      <c r="AH246" s="149" t="str">
        <f t="shared" si="23"/>
        <v/>
      </c>
      <c r="AI246" s="148" t="str">
        <f t="shared" si="43"/>
        <v/>
      </c>
      <c r="AJ246" s="149" t="str">
        <f>IF('American Smooth'!$L$2&lt;&gt;"",'American Smooth'!B13,"000")</f>
        <v>000</v>
      </c>
    </row>
    <row r="247" spans="26:38" x14ac:dyDescent="0.2">
      <c r="Z247" s="149">
        <v>1</v>
      </c>
      <c r="AA247" s="149" t="str">
        <f>CONCATENATE("American Smooth ",'American Smooth'!C14,IF('American Smooth'!E14&lt;&gt;"",CONCATENATE(" ",'American Smooth'!E14),""))</f>
        <v xml:space="preserve">American Smooth </v>
      </c>
      <c r="AB247" s="149">
        <f t="shared" si="31"/>
        <v>245</v>
      </c>
      <c r="AC247" s="149" t="str">
        <f t="shared" si="39"/>
        <v/>
      </c>
      <c r="AD247" s="149" t="str">
        <f t="shared" si="35"/>
        <v/>
      </c>
      <c r="AE247" s="149" t="str">
        <f t="shared" si="22"/>
        <v/>
      </c>
      <c r="AF247" s="148" t="str">
        <f t="shared" si="42"/>
        <v/>
      </c>
      <c r="AG247" s="149" t="str">
        <f t="shared" si="36"/>
        <v/>
      </c>
      <c r="AH247" s="149" t="str">
        <f t="shared" si="23"/>
        <v/>
      </c>
      <c r="AI247" s="148" t="str">
        <f t="shared" si="43"/>
        <v/>
      </c>
      <c r="AJ247" s="149" t="str">
        <f>IF('American Smooth'!$L$2&lt;&gt;"",'American Smooth'!B14,"000")</f>
        <v>000</v>
      </c>
    </row>
    <row r="248" spans="26:38" x14ac:dyDescent="0.2">
      <c r="Z248" s="149">
        <v>1</v>
      </c>
      <c r="AA248" s="149" t="str">
        <f>CONCATENATE("American Smooth ",'American Smooth'!C15,IF('American Smooth'!E15&lt;&gt;"",CONCATENATE(" ",'American Smooth'!E15),""))</f>
        <v xml:space="preserve">American Smooth </v>
      </c>
      <c r="AB248" s="149">
        <f t="shared" si="31"/>
        <v>246</v>
      </c>
      <c r="AC248" s="149" t="str">
        <f t="shared" si="39"/>
        <v/>
      </c>
      <c r="AD248" s="149" t="str">
        <f t="shared" si="35"/>
        <v/>
      </c>
      <c r="AE248" s="149" t="str">
        <f t="shared" si="22"/>
        <v/>
      </c>
      <c r="AF248" s="148" t="str">
        <f t="shared" si="42"/>
        <v/>
      </c>
      <c r="AG248" s="149" t="str">
        <f t="shared" si="36"/>
        <v/>
      </c>
      <c r="AH248" s="149" t="str">
        <f t="shared" si="23"/>
        <v/>
      </c>
      <c r="AI248" s="148" t="str">
        <f t="shared" si="43"/>
        <v/>
      </c>
      <c r="AJ248" s="149" t="str">
        <f>IF('American Smooth'!$L$2&lt;&gt;"",'American Smooth'!B15,"000")</f>
        <v>000</v>
      </c>
    </row>
    <row r="249" spans="26:38" x14ac:dyDescent="0.2">
      <c r="Z249" s="149">
        <v>1</v>
      </c>
      <c r="AA249" s="149" t="str">
        <f>CONCATENATE("American Smooth ",'American Smooth'!C16,IF('American Smooth'!E16&lt;&gt;"",CONCATENATE(" ",'American Smooth'!E16),""))</f>
        <v xml:space="preserve">American Smooth </v>
      </c>
      <c r="AB249" s="149">
        <f t="shared" si="31"/>
        <v>247</v>
      </c>
      <c r="AC249" s="149" t="str">
        <f t="shared" si="39"/>
        <v/>
      </c>
      <c r="AD249" s="149" t="str">
        <f t="shared" si="35"/>
        <v/>
      </c>
      <c r="AE249" s="149" t="str">
        <f t="shared" si="22"/>
        <v/>
      </c>
      <c r="AF249" s="148" t="str">
        <f t="shared" si="42"/>
        <v/>
      </c>
      <c r="AG249" s="149" t="str">
        <f t="shared" si="36"/>
        <v/>
      </c>
      <c r="AH249" s="149" t="str">
        <f t="shared" si="23"/>
        <v/>
      </c>
      <c r="AI249" s="148" t="str">
        <f t="shared" si="43"/>
        <v/>
      </c>
      <c r="AJ249" s="149" t="str">
        <f>IF('American Smooth'!$L$2&lt;&gt;"",'American Smooth'!B16,"000")</f>
        <v>000</v>
      </c>
    </row>
    <row r="250" spans="26:38" x14ac:dyDescent="0.2">
      <c r="AB250" s="149"/>
    </row>
    <row r="251" spans="26:38" x14ac:dyDescent="0.2">
      <c r="AB251" s="149"/>
    </row>
    <row r="252" spans="26:38" x14ac:dyDescent="0.2">
      <c r="AB252" s="149"/>
    </row>
    <row r="253" spans="26:38" x14ac:dyDescent="0.2">
      <c r="AB253" s="149"/>
    </row>
    <row r="254" spans="26:38" x14ac:dyDescent="0.2">
      <c r="AB254" s="149"/>
    </row>
    <row r="255" spans="26:38" x14ac:dyDescent="0.2">
      <c r="AB255" s="149"/>
    </row>
    <row r="256" spans="26:38" x14ac:dyDescent="0.2">
      <c r="AB256" s="149"/>
    </row>
    <row r="257" spans="28:28" x14ac:dyDescent="0.2">
      <c r="AB257" s="149"/>
    </row>
    <row r="258" spans="28:28" x14ac:dyDescent="0.2">
      <c r="AB258" s="149"/>
    </row>
    <row r="259" spans="28:28" x14ac:dyDescent="0.2">
      <c r="AB259" s="149"/>
    </row>
    <row r="260" spans="28:28" x14ac:dyDescent="0.2">
      <c r="AB260" s="149"/>
    </row>
    <row r="261" spans="28:28" x14ac:dyDescent="0.2">
      <c r="AB261" s="149"/>
    </row>
    <row r="262" spans="28:28" x14ac:dyDescent="0.2">
      <c r="AB262" s="149"/>
    </row>
    <row r="263" spans="28:28" x14ac:dyDescent="0.2">
      <c r="AB263" s="149"/>
    </row>
    <row r="264" spans="28:28" x14ac:dyDescent="0.2">
      <c r="AB264" s="149"/>
    </row>
    <row r="265" spans="28:28" x14ac:dyDescent="0.2">
      <c r="AB265" s="149"/>
    </row>
    <row r="266" spans="28:28" x14ac:dyDescent="0.2">
      <c r="AB266" s="149"/>
    </row>
    <row r="267" spans="28:28" x14ac:dyDescent="0.2">
      <c r="AB267" s="149"/>
    </row>
    <row r="268" spans="28:28" x14ac:dyDescent="0.2">
      <c r="AB268" s="149"/>
    </row>
    <row r="269" spans="28:28" x14ac:dyDescent="0.2">
      <c r="AB269" s="149"/>
    </row>
    <row r="270" spans="28:28" x14ac:dyDescent="0.2">
      <c r="AB270" s="149"/>
    </row>
    <row r="271" spans="28:28" x14ac:dyDescent="0.2">
      <c r="AB271" s="149"/>
    </row>
    <row r="272" spans="28:28" x14ac:dyDescent="0.2">
      <c r="AB272" s="149"/>
    </row>
    <row r="273" spans="28:28" x14ac:dyDescent="0.2">
      <c r="AB273" s="149"/>
    </row>
    <row r="274" spans="28:28" x14ac:dyDescent="0.2">
      <c r="AB274" s="149"/>
    </row>
    <row r="275" spans="28:28" x14ac:dyDescent="0.2">
      <c r="AB275" s="149"/>
    </row>
    <row r="276" spans="28:28" x14ac:dyDescent="0.2">
      <c r="AB276" s="149"/>
    </row>
    <row r="277" spans="28:28" x14ac:dyDescent="0.2">
      <c r="AB277" s="149"/>
    </row>
    <row r="278" spans="28:28" x14ac:dyDescent="0.2">
      <c r="AB278" s="149"/>
    </row>
    <row r="279" spans="28:28" x14ac:dyDescent="0.2">
      <c r="AB279" s="149"/>
    </row>
    <row r="280" spans="28:28" x14ac:dyDescent="0.2">
      <c r="AB280" s="149"/>
    </row>
    <row r="281" spans="28:28" x14ac:dyDescent="0.2">
      <c r="AB281" s="149"/>
    </row>
    <row r="282" spans="28:28" x14ac:dyDescent="0.2">
      <c r="AB282" s="149"/>
    </row>
    <row r="283" spans="28:28" x14ac:dyDescent="0.2">
      <c r="AB283" s="149"/>
    </row>
    <row r="284" spans="28:28" x14ac:dyDescent="0.2">
      <c r="AB284" s="149"/>
    </row>
    <row r="285" spans="28:28" x14ac:dyDescent="0.2">
      <c r="AB285" s="149"/>
    </row>
    <row r="286" spans="28:28" x14ac:dyDescent="0.2">
      <c r="AB286" s="149"/>
    </row>
    <row r="287" spans="28:28" x14ac:dyDescent="0.2">
      <c r="AB287" s="149"/>
    </row>
    <row r="288" spans="28:28" x14ac:dyDescent="0.2">
      <c r="AB288" s="149"/>
    </row>
    <row r="289" spans="28:28" x14ac:dyDescent="0.2">
      <c r="AB289" s="149"/>
    </row>
    <row r="290" spans="28:28" x14ac:dyDescent="0.2">
      <c r="AB290" s="149"/>
    </row>
    <row r="291" spans="28:28" x14ac:dyDescent="0.2">
      <c r="AB291" s="149"/>
    </row>
    <row r="292" spans="28:28" x14ac:dyDescent="0.2">
      <c r="AB292" s="149"/>
    </row>
    <row r="293" spans="28:28" x14ac:dyDescent="0.2">
      <c r="AB293" s="149"/>
    </row>
    <row r="294" spans="28:28" x14ac:dyDescent="0.2">
      <c r="AB294" s="149"/>
    </row>
    <row r="295" spans="28:28" x14ac:dyDescent="0.2">
      <c r="AB295" s="149"/>
    </row>
  </sheetData>
  <sheetProtection password="8D9C" sheet="1" objects="1" scenarios="1" selectLockedCells="1"/>
  <mergeCells count="1">
    <mergeCell ref="A15:B15"/>
  </mergeCells>
  <conditionalFormatting sqref="F15 G20 C22 C24 E81">
    <cfRule type="expression" dxfId="17" priority="2">
      <formula>#REF!=#REF!</formula>
    </cfRule>
  </conditionalFormatting>
  <conditionalFormatting sqref="K55 E72">
    <cfRule type="cellIs" dxfId="16" priority="3" operator="equal">
      <formula>"Фамилия Имя"</formula>
    </cfRule>
  </conditionalFormatting>
  <conditionalFormatting sqref="E69 E77">
    <cfRule type="cellIs" dxfId="15" priority="4" operator="equal">
      <formula>"Дата заезда"</formula>
    </cfRule>
  </conditionalFormatting>
  <conditionalFormatting sqref="C33">
    <cfRule type="cellIs" dxfId="14" priority="5" operator="equal">
      <formula>"электронная почта: mail@mail.ru, телефон: +7 (000) 000-00-00"</formula>
    </cfRule>
  </conditionalFormatting>
  <conditionalFormatting sqref="C31">
    <cfRule type="cellIs" dxfId="13" priority="6" operator="equal">
      <formula>"например: СТК «Вдохновение»"</formula>
    </cfRule>
  </conditionalFormatting>
  <conditionalFormatting sqref="J4">
    <cfRule type="cellIs" dxfId="12" priority="7" operator="equal">
      <formula>"Например: ОФСТ РТС, РО РТС Орловской области"</formula>
    </cfRule>
  </conditionalFormatting>
  <conditionalFormatting sqref="K90 E79">
    <cfRule type="cellIs" dxfId="11" priority="8" operator="equal">
      <formula>"Дата отъезда"</formula>
    </cfRule>
  </conditionalFormatting>
  <conditionalFormatting sqref="E38">
    <cfRule type="cellIs" dxfId="10" priority="9" operator="equal">
      <formula>"Фамилия Имя"</formula>
    </cfRule>
    <cfRule type="expression" dxfId="9" priority="10">
      <formula>ISNA($J1)</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Roman,Обычный"&amp;12&amp;A</oddHeader>
    <oddFooter>&amp;C&amp;"Times New Roman,Обычный"&amp;12Страница &amp;P</oddFooter>
  </headerFooter>
  <extLst>
    <ext xmlns:x14="http://schemas.microsoft.com/office/spreadsheetml/2009/9/main" uri="{78C0D931-6437-407d-A8EE-F0AAD7539E65}">
      <x14:conditionalFormattings>
        <x14:conditionalFormatting xmlns:xm="http://schemas.microsoft.com/office/excel/2006/main">
          <x14:cfRule type="expression" priority="11" id="{3859571C-E261-4A6B-A8D4-8B84AF9062E8}">
            <xm:f>AND(COUNTBLANK('Общие данные'!$J$7:$J$10)=3,CONCATENATE($J$8,$J$9,$J$10)&lt;&gt;"")</xm:f>
            <x14:dxf>
              <font>
                <b val="0"/>
                <i val="0"/>
                <sz val="10"/>
                <color rgb="FFCC0000"/>
                <name val="Arial"/>
              </font>
              <fill>
                <patternFill>
                  <bgColor rgb="FFFFCCCC"/>
                </patternFill>
              </fill>
            </x14:dxf>
          </x14:cfRule>
          <xm:sqref>L7</xm:sqref>
        </x14:conditionalFormatting>
        <x14:conditionalFormatting xmlns:xm="http://schemas.microsoft.com/office/excel/2006/main">
          <x14:cfRule type="expression" priority="12" id="{701DACEE-4686-474D-AF7D-DC7442334AA2}">
            <xm:f>AND(COUNTBLANK('Общие данные'!$J$7:$J$10)=3,CONCATENATE('Общие данные'!$J$9,'Общие данные'!$J$10)&lt;&gt;"")</xm:f>
            <x14:dxf>
              <font>
                <color rgb="FF000000"/>
                <name val="Arial"/>
              </font>
              <fill>
                <patternFill>
                  <bgColor rgb="FFFFFFFF"/>
                </patternFill>
              </fill>
              <border diagonalUp="0" diagonalDown="0">
                <left style="hair">
                  <color auto="1"/>
                </left>
                <right style="hair">
                  <color auto="1"/>
                </right>
                <top style="hair">
                  <color auto="1"/>
                </top>
                <bottom style="hair">
                  <color auto="1"/>
                </bottom>
              </border>
            </x14:dxf>
          </x14:cfRule>
          <xm:sqref>L8</xm:sqref>
        </x14:conditionalFormatting>
        <x14:conditionalFormatting xmlns:xm="http://schemas.microsoft.com/office/excel/2006/main">
          <x14:cfRule type="expression" priority="13" id="{712FDDE0-58DC-4A4F-94E5-954D842B2F4D}">
            <xm:f>AND(COUNTBLANK('Общие данные'!$J$7:$J$10)=3,$J$8&lt;&gt;"")</xm:f>
            <x14: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x14:dxf>
          </x14:cfRule>
          <xm:sqref>L11:M11</xm:sqref>
        </x14:conditionalFormatting>
        <x14:conditionalFormatting xmlns:xm="http://schemas.microsoft.com/office/excel/2006/main">
          <x14:cfRule type="expression" priority="14" id="{BCD3B2AD-E21E-4146-A08B-AD33C0A49E37}">
            <xm:f>AND(COUNTBLANK('Общие данные'!$J$7:$J$10)=3,CONCATENATE('Общие данные'!$J$9,'Общие данные'!$J$10)&lt;&gt;"")</xm:f>
            <x14:dxf>
              <font>
                <b val="0"/>
                <i val="0"/>
                <sz val="10"/>
                <color rgb="FFCC0000"/>
                <name val="Arial"/>
              </font>
              <fill>
                <patternFill>
                  <bgColor rgb="FFFFCCCC"/>
                </patternFill>
              </fill>
            </x14:dxf>
          </x14:cfRule>
          <xm:sqref>L9:L10</xm:sqref>
        </x14:conditionalFormatting>
        <x14:conditionalFormatting xmlns:xm="http://schemas.microsoft.com/office/excel/2006/main">
          <x14:cfRule type="expression" priority="15" id="{FD759268-D77B-4BCD-896A-461C636C5689}">
            <xm:f>AND(COUNTBLANK('Общие данные'!$J$7:$J$10)=3,CONCATENATE('Общие данные'!$J$9,'Общие данные'!$J$10)&lt;&gt;"")</xm:f>
            <x14:dxf>
              <font>
                <color rgb="FF000000"/>
                <name val="Arial"/>
              </font>
              <fill>
                <patternFill>
                  <bgColor rgb="FFFFFFFF"/>
                </patternFill>
              </fill>
              <border diagonalUp="0" diagonalDown="0">
                <left style="hair">
                  <color auto="1"/>
                </left>
                <right style="hair">
                  <color auto="1"/>
                </right>
                <top style="hair">
                  <color auto="1"/>
                </top>
                <bottom style="hair">
                  <color auto="1"/>
                </bottom>
              </border>
            </x14:dxf>
          </x14:cfRule>
          <xm:sqref>M9:M10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4"/>
  <sheetViews>
    <sheetView showGridLines="0" topLeftCell="A67" zoomScale="110" zoomScaleNormal="110" workbookViewId="0">
      <selection activeCell="E80" sqref="E80:F80"/>
    </sheetView>
  </sheetViews>
  <sheetFormatPr defaultColWidth="12.5703125" defaultRowHeight="12.75" x14ac:dyDescent="0.2"/>
  <cols>
    <col min="1" max="1" width="5.140625" style="20" customWidth="1"/>
    <col min="2" max="2" width="16.42578125" style="20" customWidth="1"/>
    <col min="3" max="3" width="11.5703125" style="20" customWidth="1"/>
    <col min="4" max="4" width="3.5703125" style="21" customWidth="1"/>
    <col min="5" max="5" width="11.5703125" style="20" customWidth="1"/>
    <col min="6" max="6" width="18.28515625" style="20" customWidth="1"/>
    <col min="7" max="7" width="3.5703125" style="20" customWidth="1"/>
    <col min="8" max="8" width="4" style="20" customWidth="1"/>
    <col min="9" max="9" width="24.5703125" style="20" customWidth="1"/>
    <col min="10" max="10" width="11.5703125" style="20" customWidth="1"/>
    <col min="11" max="11" width="15.28515625" style="20" customWidth="1"/>
    <col min="12" max="13" width="11.5703125" style="20" customWidth="1"/>
    <col min="14" max="14" width="5.140625" style="20" customWidth="1"/>
  </cols>
  <sheetData>
    <row r="1" spans="1:16" ht="26.25" x14ac:dyDescent="0.2">
      <c r="A1" s="22"/>
      <c r="B1" s="10" t="s">
        <v>22</v>
      </c>
      <c r="C1" s="10"/>
      <c r="D1" s="10"/>
      <c r="E1" s="10"/>
      <c r="F1" s="10"/>
      <c r="G1" s="10"/>
      <c r="H1" s="10"/>
      <c r="I1" s="10"/>
      <c r="J1" s="10"/>
      <c r="K1" s="10"/>
      <c r="L1" s="10"/>
      <c r="M1" s="10"/>
      <c r="N1" s="10"/>
    </row>
    <row r="2" spans="1:16" ht="14.1" customHeight="1" x14ac:dyDescent="0.2">
      <c r="A2" s="23"/>
      <c r="B2" s="24"/>
      <c r="C2" s="25"/>
      <c r="D2" s="26"/>
      <c r="E2" s="25"/>
      <c r="F2" s="25"/>
      <c r="G2" s="25"/>
      <c r="H2" s="25"/>
      <c r="I2" s="25"/>
      <c r="J2" s="25"/>
      <c r="K2" s="25"/>
      <c r="L2" s="25"/>
      <c r="M2" s="25"/>
      <c r="N2" s="27"/>
    </row>
    <row r="3" spans="1:16" ht="34.700000000000003" customHeight="1" x14ac:dyDescent="0.2">
      <c r="A3" s="28"/>
      <c r="B3" s="22"/>
      <c r="C3" s="29" t="s">
        <v>23</v>
      </c>
      <c r="D3" s="29"/>
      <c r="E3" s="30" t="s">
        <v>24</v>
      </c>
      <c r="F3" s="22"/>
      <c r="G3" s="22"/>
      <c r="H3" s="22"/>
      <c r="I3" s="22"/>
      <c r="J3" s="22"/>
      <c r="K3" s="22"/>
      <c r="L3" s="22"/>
      <c r="M3" s="22"/>
      <c r="N3" s="31"/>
    </row>
    <row r="4" spans="1:16" x14ac:dyDescent="0.2">
      <c r="A4" s="28"/>
      <c r="B4" s="22" t="s">
        <v>25</v>
      </c>
      <c r="C4" s="32">
        <v>44492</v>
      </c>
      <c r="D4" s="33"/>
      <c r="E4" s="32">
        <v>44493</v>
      </c>
      <c r="F4" s="22"/>
      <c r="G4" s="22"/>
      <c r="H4" s="22"/>
      <c r="I4" s="34" t="s">
        <v>26</v>
      </c>
      <c r="J4" s="9" t="s">
        <v>27</v>
      </c>
      <c r="K4" s="9"/>
      <c r="L4" s="9"/>
      <c r="M4" s="9"/>
      <c r="N4" s="8"/>
    </row>
    <row r="5" spans="1:16" x14ac:dyDescent="0.2">
      <c r="A5" s="28"/>
      <c r="B5" s="37"/>
      <c r="C5" s="22"/>
      <c r="D5" s="33"/>
      <c r="E5" s="22"/>
      <c r="F5" s="22"/>
      <c r="G5" s="34"/>
      <c r="H5" s="34"/>
      <c r="I5" s="22"/>
      <c r="J5" s="22"/>
      <c r="K5" s="22"/>
      <c r="L5" s="22"/>
      <c r="M5" s="22"/>
      <c r="N5" s="8"/>
    </row>
    <row r="6" spans="1:16" x14ac:dyDescent="0.2">
      <c r="A6" s="28"/>
      <c r="B6" s="37"/>
      <c r="C6" s="7" t="s">
        <v>28</v>
      </c>
      <c r="D6" s="7"/>
      <c r="E6" s="7"/>
      <c r="F6" s="7"/>
      <c r="G6" s="7"/>
      <c r="H6" s="7"/>
      <c r="I6" s="7"/>
      <c r="J6" s="7"/>
      <c r="K6" s="38"/>
      <c r="L6" s="22"/>
      <c r="M6" s="22"/>
      <c r="N6" s="36"/>
    </row>
    <row r="7" spans="1:16" x14ac:dyDescent="0.2">
      <c r="A7" s="28"/>
      <c r="B7" s="34" t="s">
        <v>29</v>
      </c>
      <c r="C7" s="6" t="s">
        <v>30</v>
      </c>
      <c r="D7" s="6"/>
      <c r="E7" s="6"/>
      <c r="F7" s="6"/>
      <c r="G7" s="6"/>
      <c r="H7" s="6"/>
      <c r="I7" s="6"/>
      <c r="J7" s="39"/>
      <c r="K7" s="34"/>
      <c r="L7" s="5" t="s">
        <v>31</v>
      </c>
      <c r="M7" s="5"/>
      <c r="N7" s="31"/>
    </row>
    <row r="8" spans="1:16" x14ac:dyDescent="0.2">
      <c r="A8" s="28"/>
      <c r="B8" s="22"/>
      <c r="C8" s="6" t="s">
        <v>32</v>
      </c>
      <c r="D8" s="6"/>
      <c r="E8" s="6"/>
      <c r="F8" s="6"/>
      <c r="G8" s="6"/>
      <c r="H8" s="6"/>
      <c r="I8" s="6"/>
      <c r="J8" s="39"/>
      <c r="K8" s="34"/>
      <c r="L8" s="4" t="s">
        <v>33</v>
      </c>
      <c r="M8" s="4"/>
      <c r="N8" s="31"/>
    </row>
    <row r="9" spans="1:16" x14ac:dyDescent="0.2">
      <c r="A9" s="28"/>
      <c r="B9" s="41"/>
      <c r="C9" s="6" t="s">
        <v>34</v>
      </c>
      <c r="D9" s="6"/>
      <c r="E9" s="6"/>
      <c r="F9" s="6"/>
      <c r="G9" s="6"/>
      <c r="H9" s="6"/>
      <c r="I9" s="6"/>
      <c r="J9" s="39" t="s">
        <v>624</v>
      </c>
      <c r="K9" s="34"/>
      <c r="L9" s="40" t="s">
        <v>36</v>
      </c>
      <c r="M9" s="42"/>
      <c r="N9" s="31"/>
    </row>
    <row r="10" spans="1:16" x14ac:dyDescent="0.2">
      <c r="A10" s="28"/>
      <c r="B10" s="41"/>
      <c r="C10" s="6" t="s">
        <v>37</v>
      </c>
      <c r="D10" s="6"/>
      <c r="E10" s="6"/>
      <c r="F10" s="6"/>
      <c r="G10" s="6"/>
      <c r="H10" s="6"/>
      <c r="I10" s="6"/>
      <c r="J10" s="39"/>
      <c r="K10" s="34"/>
      <c r="L10" s="40" t="s">
        <v>38</v>
      </c>
      <c r="M10" s="39" t="s">
        <v>624</v>
      </c>
      <c r="N10" s="31"/>
    </row>
    <row r="11" spans="1:16" x14ac:dyDescent="0.2">
      <c r="A11" s="28"/>
      <c r="B11" s="22"/>
      <c r="C11" s="7" t="s">
        <v>39</v>
      </c>
      <c r="D11" s="7"/>
      <c r="E11" s="7"/>
      <c r="F11" s="7"/>
      <c r="G11" s="7"/>
      <c r="H11" s="7"/>
      <c r="I11" s="7"/>
      <c r="J11" s="7"/>
      <c r="K11" s="34"/>
      <c r="L11" s="40" t="s">
        <v>40</v>
      </c>
      <c r="M11" s="43" t="s">
        <v>35</v>
      </c>
      <c r="N11" s="31"/>
    </row>
    <row r="12" spans="1:16" x14ac:dyDescent="0.2">
      <c r="A12" s="28"/>
      <c r="B12" s="34" t="s">
        <v>41</v>
      </c>
      <c r="C12" s="6" t="s">
        <v>42</v>
      </c>
      <c r="D12" s="6"/>
      <c r="E12" s="6"/>
      <c r="F12" s="6"/>
      <c r="G12" s="6"/>
      <c r="H12" s="6"/>
      <c r="I12" s="6"/>
      <c r="J12" s="39"/>
      <c r="K12" s="44"/>
      <c r="L12" s="44"/>
      <c r="M12" s="44"/>
      <c r="N12" s="31"/>
    </row>
    <row r="13" spans="1:16" x14ac:dyDescent="0.2">
      <c r="A13" s="28"/>
      <c r="B13" s="22"/>
      <c r="C13" s="6" t="s">
        <v>43</v>
      </c>
      <c r="D13" s="6"/>
      <c r="E13" s="6"/>
      <c r="F13" s="6"/>
      <c r="G13" s="6"/>
      <c r="H13" s="6"/>
      <c r="I13" s="6"/>
      <c r="J13" s="39"/>
      <c r="K13" s="44"/>
      <c r="L13" s="44"/>
      <c r="M13" s="44"/>
      <c r="N13" s="31"/>
    </row>
    <row r="14" spans="1:16" x14ac:dyDescent="0.2">
      <c r="A14" s="28"/>
      <c r="B14" s="44"/>
      <c r="C14" s="44"/>
      <c r="D14" s="44"/>
      <c r="E14" s="44"/>
      <c r="F14" s="44"/>
      <c r="G14" s="44"/>
      <c r="H14" s="44"/>
      <c r="I14" s="44"/>
      <c r="J14" s="44"/>
      <c r="K14" s="44"/>
      <c r="L14" s="44"/>
      <c r="M14" s="44"/>
      <c r="N14" s="31"/>
    </row>
    <row r="15" spans="1:16" x14ac:dyDescent="0.2">
      <c r="A15" s="28"/>
      <c r="B15" s="44"/>
      <c r="C15" s="44"/>
      <c r="D15" s="44"/>
      <c r="E15" s="45" t="s">
        <v>44</v>
      </c>
      <c r="F15" s="3" t="s">
        <v>625</v>
      </c>
      <c r="G15" s="3"/>
      <c r="H15" s="3"/>
      <c r="I15" s="3"/>
      <c r="J15" s="3"/>
      <c r="K15" s="3"/>
      <c r="L15" s="44"/>
      <c r="M15" s="44"/>
      <c r="N15" s="31"/>
      <c r="P15" s="46"/>
    </row>
    <row r="16" spans="1:16" x14ac:dyDescent="0.2">
      <c r="A16" s="47"/>
      <c r="B16" s="48"/>
      <c r="C16" s="49"/>
      <c r="D16" s="50"/>
      <c r="E16" s="49"/>
      <c r="F16" s="49"/>
      <c r="G16" s="49"/>
      <c r="H16" s="49"/>
      <c r="I16" s="49"/>
      <c r="J16" s="49"/>
      <c r="K16" s="49"/>
      <c r="L16" s="49"/>
      <c r="M16" s="49"/>
      <c r="N16" s="51"/>
    </row>
    <row r="17" spans="1:14" x14ac:dyDescent="0.2">
      <c r="A17" s="23"/>
      <c r="B17" s="25"/>
      <c r="C17" s="25"/>
      <c r="D17" s="26"/>
      <c r="E17" s="25"/>
      <c r="F17" s="25"/>
      <c r="G17" s="25"/>
      <c r="H17" s="25"/>
      <c r="I17" s="25"/>
      <c r="J17" s="25"/>
      <c r="K17" s="25"/>
      <c r="L17" s="25"/>
      <c r="M17" s="25"/>
      <c r="N17" s="27"/>
    </row>
    <row r="18" spans="1:14" x14ac:dyDescent="0.2">
      <c r="A18" s="52"/>
      <c r="B18" s="53" t="s">
        <v>45</v>
      </c>
      <c r="C18" s="44"/>
      <c r="D18" s="54"/>
      <c r="E18" s="44"/>
      <c r="F18" s="44"/>
      <c r="G18" s="44"/>
      <c r="H18" s="44"/>
      <c r="I18" s="44"/>
      <c r="J18" s="44"/>
      <c r="K18" s="44"/>
      <c r="L18" s="44"/>
      <c r="M18" s="44"/>
      <c r="N18" s="31"/>
    </row>
    <row r="19" spans="1:14" x14ac:dyDescent="0.2">
      <c r="A19" s="28"/>
      <c r="B19" s="44"/>
      <c r="C19" s="44"/>
      <c r="D19" s="54"/>
      <c r="E19" s="44"/>
      <c r="F19" s="44"/>
      <c r="G19" s="44"/>
      <c r="H19" s="44"/>
      <c r="I19" s="44"/>
      <c r="J19" s="44"/>
      <c r="K19" s="44"/>
      <c r="L19" s="44"/>
      <c r="M19" s="44"/>
      <c r="N19" s="31"/>
    </row>
    <row r="20" spans="1:14" x14ac:dyDescent="0.2">
      <c r="A20" s="28"/>
      <c r="B20" s="34" t="s">
        <v>46</v>
      </c>
      <c r="C20" s="6" t="s">
        <v>47</v>
      </c>
      <c r="D20" s="6"/>
      <c r="E20" s="22"/>
      <c r="F20" s="34" t="s">
        <v>48</v>
      </c>
      <c r="G20" s="2" t="s">
        <v>49</v>
      </c>
      <c r="H20" s="2"/>
      <c r="I20" s="2"/>
      <c r="J20" s="22"/>
      <c r="K20" s="34" t="s">
        <v>50</v>
      </c>
      <c r="L20" s="2" t="s">
        <v>49</v>
      </c>
      <c r="M20" s="2"/>
      <c r="N20" s="31"/>
    </row>
    <row r="21" spans="1:14" x14ac:dyDescent="0.2">
      <c r="A21" s="28"/>
      <c r="B21" s="22"/>
      <c r="C21" s="22"/>
      <c r="D21" s="33"/>
      <c r="E21" s="22"/>
      <c r="F21" s="22"/>
      <c r="G21" s="22"/>
      <c r="H21" s="22"/>
      <c r="I21" s="22"/>
      <c r="J21" s="22"/>
      <c r="K21" s="34"/>
      <c r="L21" s="22"/>
      <c r="M21" s="22"/>
      <c r="N21" s="31"/>
    </row>
    <row r="22" spans="1:14" x14ac:dyDescent="0.2">
      <c r="A22" s="28"/>
      <c r="B22" s="34" t="s">
        <v>51</v>
      </c>
      <c r="C22" s="2" t="s">
        <v>52</v>
      </c>
      <c r="D22" s="2"/>
      <c r="E22" s="2"/>
      <c r="F22" s="2"/>
      <c r="G22" s="2"/>
      <c r="H22" s="2"/>
      <c r="I22" s="2"/>
      <c r="J22" s="22"/>
      <c r="K22" s="34" t="s">
        <v>53</v>
      </c>
      <c r="L22" s="2" t="s">
        <v>54</v>
      </c>
      <c r="M22" s="2"/>
      <c r="N22" s="31"/>
    </row>
    <row r="23" spans="1:14" x14ac:dyDescent="0.2">
      <c r="A23" s="28"/>
      <c r="B23" s="22"/>
      <c r="C23" s="22"/>
      <c r="D23" s="33"/>
      <c r="E23" s="22"/>
      <c r="F23" s="22"/>
      <c r="G23" s="22"/>
      <c r="H23" s="22"/>
      <c r="I23" s="22"/>
      <c r="J23" s="22"/>
      <c r="K23" s="22"/>
      <c r="L23" s="22"/>
      <c r="M23" s="22"/>
      <c r="N23" s="31"/>
    </row>
    <row r="24" spans="1:14" ht="12.75" customHeight="1" x14ac:dyDescent="0.2">
      <c r="A24" s="28"/>
      <c r="B24" s="34" t="s">
        <v>55</v>
      </c>
      <c r="C24" s="1" t="s">
        <v>56</v>
      </c>
      <c r="D24" s="1"/>
      <c r="E24" s="1"/>
      <c r="F24" s="1"/>
      <c r="G24" s="1"/>
      <c r="H24" s="1"/>
      <c r="I24" s="1"/>
      <c r="J24" s="1"/>
      <c r="K24" s="1"/>
      <c r="L24" s="1"/>
      <c r="M24" s="1"/>
      <c r="N24" s="31"/>
    </row>
    <row r="25" spans="1:14" x14ac:dyDescent="0.2">
      <c r="A25" s="28"/>
      <c r="B25" s="22"/>
      <c r="C25" s="1"/>
      <c r="D25" s="1"/>
      <c r="E25" s="1"/>
      <c r="F25" s="1"/>
      <c r="G25" s="1"/>
      <c r="H25" s="1"/>
      <c r="I25" s="1"/>
      <c r="J25" s="1"/>
      <c r="K25" s="1"/>
      <c r="L25" s="1"/>
      <c r="M25" s="1"/>
      <c r="N25" s="31"/>
    </row>
    <row r="26" spans="1:14" x14ac:dyDescent="0.2">
      <c r="A26" s="28"/>
      <c r="B26" s="22"/>
      <c r="C26" s="1"/>
      <c r="D26" s="1"/>
      <c r="E26" s="1"/>
      <c r="F26" s="1"/>
      <c r="G26" s="1"/>
      <c r="H26" s="1"/>
      <c r="I26" s="1"/>
      <c r="J26" s="1"/>
      <c r="K26" s="1"/>
      <c r="L26" s="1"/>
      <c r="M26" s="1"/>
      <c r="N26" s="31"/>
    </row>
    <row r="27" spans="1:14" x14ac:dyDescent="0.2">
      <c r="A27" s="47"/>
      <c r="B27" s="49"/>
      <c r="C27" s="49"/>
      <c r="D27" s="50"/>
      <c r="E27" s="49"/>
      <c r="F27" s="49"/>
      <c r="G27" s="49"/>
      <c r="H27" s="49"/>
      <c r="I27" s="49"/>
      <c r="J27" s="49"/>
      <c r="K27" s="49"/>
      <c r="L27" s="49"/>
      <c r="M27" s="49"/>
      <c r="N27" s="51"/>
    </row>
    <row r="28" spans="1:14" x14ac:dyDescent="0.2">
      <c r="A28" s="23"/>
      <c r="B28" s="25"/>
      <c r="C28" s="25"/>
      <c r="D28" s="26"/>
      <c r="E28" s="25"/>
      <c r="F28" s="25"/>
      <c r="G28" s="25"/>
      <c r="H28" s="25"/>
      <c r="I28" s="25"/>
      <c r="J28" s="25"/>
      <c r="K28" s="25"/>
      <c r="L28" s="25"/>
      <c r="M28" s="25"/>
      <c r="N28" s="27"/>
    </row>
    <row r="29" spans="1:14" x14ac:dyDescent="0.2">
      <c r="A29" s="28"/>
      <c r="B29" s="56" t="s">
        <v>57</v>
      </c>
      <c r="C29" s="22"/>
      <c r="D29" s="33"/>
      <c r="E29" s="22"/>
      <c r="F29" s="22"/>
      <c r="G29" s="22"/>
      <c r="H29" s="22"/>
      <c r="I29" s="22"/>
      <c r="J29" s="22"/>
      <c r="K29" s="22"/>
      <c r="L29" s="22"/>
      <c r="M29" s="22"/>
      <c r="N29" s="31"/>
    </row>
    <row r="30" spans="1:14" x14ac:dyDescent="0.2">
      <c r="A30" s="28"/>
      <c r="B30" s="22"/>
      <c r="C30" s="22"/>
      <c r="D30" s="33"/>
      <c r="E30" s="22"/>
      <c r="F30" s="22"/>
      <c r="G30" s="22"/>
      <c r="H30" s="22"/>
      <c r="I30" s="22"/>
      <c r="J30" s="22"/>
      <c r="K30" s="22"/>
      <c r="L30" s="22"/>
      <c r="M30" s="22"/>
      <c r="N30" s="31"/>
    </row>
    <row r="31" spans="1:14" x14ac:dyDescent="0.2">
      <c r="A31" s="28"/>
      <c r="B31" s="34" t="s">
        <v>58</v>
      </c>
      <c r="C31" s="2" t="s">
        <v>626</v>
      </c>
      <c r="D31" s="2"/>
      <c r="E31" s="2"/>
      <c r="F31" s="2"/>
      <c r="G31" s="22"/>
      <c r="H31" s="22"/>
      <c r="I31" s="22"/>
      <c r="J31" s="34" t="s">
        <v>59</v>
      </c>
      <c r="K31" s="2" t="s">
        <v>513</v>
      </c>
      <c r="L31" s="2"/>
      <c r="M31" s="2"/>
      <c r="N31" s="31"/>
    </row>
    <row r="32" spans="1:14" x14ac:dyDescent="0.2">
      <c r="A32" s="28"/>
      <c r="B32" s="22"/>
      <c r="C32" s="22"/>
      <c r="D32" s="33"/>
      <c r="E32" s="22"/>
      <c r="F32" s="22"/>
      <c r="G32" s="22"/>
      <c r="H32" s="22"/>
      <c r="I32" s="22"/>
      <c r="J32" s="22"/>
      <c r="K32" s="22"/>
      <c r="L32" s="22"/>
      <c r="M32" s="22"/>
      <c r="N32" s="31"/>
    </row>
    <row r="33" spans="1:14" x14ac:dyDescent="0.2">
      <c r="A33" s="28"/>
      <c r="B33" s="34" t="s">
        <v>61</v>
      </c>
      <c r="C33" s="2" t="s">
        <v>627</v>
      </c>
      <c r="D33" s="2"/>
      <c r="E33" s="2"/>
      <c r="F33" s="2"/>
      <c r="G33" s="2"/>
      <c r="H33" s="2"/>
      <c r="I33" s="2"/>
      <c r="J33" s="2"/>
      <c r="K33" s="2"/>
      <c r="L33" s="2"/>
      <c r="M33" s="2"/>
      <c r="N33" s="31"/>
    </row>
    <row r="34" spans="1:14" x14ac:dyDescent="0.2">
      <c r="A34" s="47"/>
      <c r="B34" s="49"/>
      <c r="C34" s="49"/>
      <c r="D34" s="50"/>
      <c r="E34" s="49"/>
      <c r="F34" s="49"/>
      <c r="G34" s="49"/>
      <c r="H34" s="49"/>
      <c r="I34" s="49"/>
      <c r="J34" s="49"/>
      <c r="K34" s="49"/>
      <c r="L34" s="49"/>
      <c r="M34" s="49"/>
      <c r="N34" s="51"/>
    </row>
    <row r="35" spans="1:14" x14ac:dyDescent="0.2">
      <c r="A35" s="23"/>
      <c r="B35" s="25"/>
      <c r="C35" s="25"/>
      <c r="D35" s="26"/>
      <c r="E35" s="25"/>
      <c r="F35" s="25"/>
      <c r="G35" s="25"/>
      <c r="H35" s="25"/>
      <c r="I35" s="25"/>
      <c r="J35" s="25"/>
      <c r="K35" s="25"/>
      <c r="L35" s="25"/>
      <c r="M35" s="25"/>
      <c r="N35" s="27"/>
    </row>
    <row r="36" spans="1:14" x14ac:dyDescent="0.2">
      <c r="A36" s="28"/>
      <c r="B36" s="56" t="s">
        <v>62</v>
      </c>
      <c r="C36" s="22"/>
      <c r="D36" s="33"/>
      <c r="E36" s="22"/>
      <c r="F36" s="22"/>
      <c r="G36" s="22"/>
      <c r="H36" s="22"/>
      <c r="I36" s="22"/>
      <c r="J36" s="22"/>
      <c r="K36" s="22"/>
      <c r="L36" s="22"/>
      <c r="M36" s="22"/>
      <c r="N36" s="31"/>
    </row>
    <row r="37" spans="1:14" x14ac:dyDescent="0.2">
      <c r="A37" s="28"/>
      <c r="B37" s="22"/>
      <c r="C37" s="22"/>
      <c r="D37" s="33"/>
      <c r="E37" s="22"/>
      <c r="F37" s="22"/>
      <c r="G37" s="22"/>
      <c r="H37" s="22"/>
      <c r="I37" s="22"/>
      <c r="J37" s="22"/>
      <c r="K37" s="22"/>
      <c r="L37" s="22"/>
      <c r="M37" s="22"/>
      <c r="N37" s="31"/>
    </row>
    <row r="38" spans="1:14" x14ac:dyDescent="0.2">
      <c r="A38" s="28"/>
      <c r="B38" s="22"/>
      <c r="C38" s="57" t="s">
        <v>63</v>
      </c>
      <c r="D38" s="58"/>
      <c r="E38" s="2" t="s">
        <v>64</v>
      </c>
      <c r="F38" s="2"/>
      <c r="G38" s="22"/>
      <c r="H38" s="165" t="str">
        <f>IF(ISNA(Рабочий!J1),"Проверьте,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поле",Рабочий!K1)</f>
        <v>Печерников Андрей Александрович, Член Президиума Российского Танцевального Союза, Председатель коллегии судей Российского Танцевального Союза, Заместитель председателя «Любительской танцевальной лиги РТС», Президент МОО «Открытая Федерация Спортивного Танца», Представитель жюри (судья)  Международной категории РТС</v>
      </c>
      <c r="I38" s="165"/>
      <c r="J38" s="165"/>
      <c r="K38" s="165"/>
      <c r="L38" s="165"/>
      <c r="M38" s="165"/>
      <c r="N38" s="31"/>
    </row>
    <row r="39" spans="1:14" ht="42.4" customHeight="1" x14ac:dyDescent="0.2">
      <c r="A39" s="28"/>
      <c r="B39" s="22"/>
      <c r="C39" s="59"/>
      <c r="D39" s="57"/>
      <c r="E39" s="22"/>
      <c r="F39" s="22"/>
      <c r="G39" s="22"/>
      <c r="H39" s="165"/>
      <c r="I39" s="165"/>
      <c r="J39" s="165"/>
      <c r="K39" s="165"/>
      <c r="L39" s="165"/>
      <c r="M39" s="165"/>
      <c r="N39" s="31"/>
    </row>
    <row r="40" spans="1:14" x14ac:dyDescent="0.2">
      <c r="A40" s="28"/>
      <c r="B40" s="22"/>
      <c r="C40" s="22"/>
      <c r="D40" s="33"/>
      <c r="E40" s="22"/>
      <c r="F40" s="22"/>
      <c r="G40" s="22"/>
      <c r="H40" s="22"/>
      <c r="I40" s="22"/>
      <c r="J40" s="22"/>
      <c r="K40" s="22"/>
      <c r="L40" s="22"/>
      <c r="M40" s="22"/>
      <c r="N40" s="31"/>
    </row>
    <row r="41" spans="1:14" x14ac:dyDescent="0.2">
      <c r="A41" s="28"/>
      <c r="B41" s="22"/>
      <c r="C41" s="57" t="s">
        <v>63</v>
      </c>
      <c r="D41" s="58"/>
      <c r="E41" s="2" t="s">
        <v>65</v>
      </c>
      <c r="F41" s="2"/>
      <c r="G41" s="22"/>
      <c r="H41" s="165" t="str">
        <f>IF(ISNA(Рабочий!J4),"Проверьте,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поле",Рабочий!K4)</f>
        <v xml:space="preserve">  </v>
      </c>
      <c r="I41" s="165"/>
      <c r="J41" s="165"/>
      <c r="K41" s="165"/>
      <c r="L41" s="165"/>
      <c r="M41" s="165"/>
      <c r="N41" s="31"/>
    </row>
    <row r="42" spans="1:14" ht="42.4" customHeight="1" x14ac:dyDescent="0.2">
      <c r="A42" s="28"/>
      <c r="B42" s="22"/>
      <c r="C42" s="59"/>
      <c r="D42" s="57"/>
      <c r="E42" s="22"/>
      <c r="F42" s="22"/>
      <c r="G42" s="22"/>
      <c r="H42" s="165"/>
      <c r="I42" s="165"/>
      <c r="J42" s="165"/>
      <c r="K42" s="165"/>
      <c r="L42" s="165"/>
      <c r="M42" s="165"/>
      <c r="N42" s="31"/>
    </row>
    <row r="43" spans="1:14" x14ac:dyDescent="0.2">
      <c r="A43" s="28"/>
      <c r="B43" s="22"/>
      <c r="C43" s="22"/>
      <c r="D43" s="33"/>
      <c r="E43" s="22"/>
      <c r="F43" s="22"/>
      <c r="G43" s="22"/>
      <c r="H43" s="22"/>
      <c r="I43" s="22"/>
      <c r="J43" s="22"/>
      <c r="K43" s="22"/>
      <c r="L43" s="22"/>
      <c r="M43" s="22"/>
      <c r="N43" s="31"/>
    </row>
    <row r="44" spans="1:14" x14ac:dyDescent="0.2">
      <c r="A44" s="28"/>
      <c r="B44" s="22"/>
      <c r="C44" s="57" t="s">
        <v>66</v>
      </c>
      <c r="D44" s="58"/>
      <c r="E44" s="2" t="s">
        <v>67</v>
      </c>
      <c r="F44" s="2"/>
      <c r="G44" s="22"/>
      <c r="H44" s="165" t="str">
        <f>IF(ISNA(Рабочий!J7),"Проверьте,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поле",Рабочий!K7)</f>
        <v>Михайлов Илья Александрович, Член РТС, Вице-президент МОО «Открытая Федерация Спортивного Танца», старший преподаватель кафедры теории и методики танцевального спорта РГУФКСМиТ (ГЦОЛИФК), Представитель жюри (судья) Международной категории РТС</v>
      </c>
      <c r="I44" s="165"/>
      <c r="J44" s="165"/>
      <c r="K44" s="165"/>
      <c r="L44" s="165"/>
      <c r="M44" s="165"/>
      <c r="N44" s="31"/>
    </row>
    <row r="45" spans="1:14" ht="42.4" customHeight="1" x14ac:dyDescent="0.2">
      <c r="A45" s="28"/>
      <c r="B45" s="22"/>
      <c r="C45" s="59"/>
      <c r="D45" s="57"/>
      <c r="E45" s="22"/>
      <c r="F45" s="22"/>
      <c r="G45" s="22"/>
      <c r="H45" s="165"/>
      <c r="I45" s="165"/>
      <c r="J45" s="165"/>
      <c r="K45" s="165"/>
      <c r="L45" s="165"/>
      <c r="M45" s="165"/>
      <c r="N45" s="31"/>
    </row>
    <row r="46" spans="1:14" x14ac:dyDescent="0.2">
      <c r="A46" s="28"/>
      <c r="B46" s="22"/>
      <c r="C46" s="22"/>
      <c r="D46" s="33"/>
      <c r="E46" s="22"/>
      <c r="F46" s="22"/>
      <c r="G46" s="22"/>
      <c r="H46" s="22"/>
      <c r="I46" s="22"/>
      <c r="J46" s="22"/>
      <c r="K46" s="22"/>
      <c r="L46" s="22"/>
      <c r="M46" s="22"/>
      <c r="N46" s="31"/>
    </row>
    <row r="47" spans="1:14" x14ac:dyDescent="0.2">
      <c r="A47" s="28"/>
      <c r="B47" s="22"/>
      <c r="C47" s="57" t="s">
        <v>66</v>
      </c>
      <c r="D47" s="58"/>
      <c r="E47" s="2" t="s">
        <v>65</v>
      </c>
      <c r="F47" s="2"/>
      <c r="G47" s="22"/>
      <c r="H47" s="165" t="str">
        <f>IF(ISNA(Рабочий!J10),"Проверьте,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поле",Рабочий!K10)</f>
        <v xml:space="preserve">  </v>
      </c>
      <c r="I47" s="165"/>
      <c r="J47" s="165"/>
      <c r="K47" s="165"/>
      <c r="L47" s="165"/>
      <c r="M47" s="165"/>
      <c r="N47" s="31"/>
    </row>
    <row r="48" spans="1:14" ht="42.4" customHeight="1" x14ac:dyDescent="0.2">
      <c r="A48" s="28"/>
      <c r="B48" s="22"/>
      <c r="C48" s="59"/>
      <c r="D48" s="57"/>
      <c r="E48" s="22"/>
      <c r="F48" s="22"/>
      <c r="G48" s="22"/>
      <c r="H48" s="165"/>
      <c r="I48" s="165"/>
      <c r="J48" s="165"/>
      <c r="K48" s="165"/>
      <c r="L48" s="165"/>
      <c r="M48" s="165"/>
      <c r="N48" s="31"/>
    </row>
    <row r="49" spans="1:14" x14ac:dyDescent="0.2">
      <c r="A49" s="28"/>
      <c r="B49" s="22"/>
      <c r="C49" s="22"/>
      <c r="D49" s="33"/>
      <c r="E49" s="22"/>
      <c r="F49" s="22"/>
      <c r="G49" s="22"/>
      <c r="H49" s="22"/>
      <c r="I49" s="22"/>
      <c r="J49" s="22"/>
      <c r="K49" s="22"/>
      <c r="L49" s="22"/>
      <c r="M49" s="22"/>
      <c r="N49" s="31"/>
    </row>
    <row r="50" spans="1:14" ht="12.75" customHeight="1" x14ac:dyDescent="0.2">
      <c r="A50" s="28"/>
      <c r="B50" s="166" t="s">
        <v>68</v>
      </c>
      <c r="C50" s="166"/>
      <c r="D50" s="58"/>
      <c r="E50" s="2" t="s">
        <v>65</v>
      </c>
      <c r="F50" s="2"/>
      <c r="G50" s="22"/>
      <c r="H50" s="165" t="str">
        <f>IF(ISNA(Рабочий!J13),"Проверьте,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поле",Рабочий!K13)</f>
        <v xml:space="preserve">  </v>
      </c>
      <c r="I50" s="165"/>
      <c r="J50" s="165"/>
      <c r="K50" s="165"/>
      <c r="L50" s="165"/>
      <c r="M50" s="165"/>
      <c r="N50" s="31"/>
    </row>
    <row r="51" spans="1:14" ht="42.4" customHeight="1" x14ac:dyDescent="0.2">
      <c r="A51" s="28"/>
      <c r="B51" s="166"/>
      <c r="C51" s="166"/>
      <c r="D51" s="57"/>
      <c r="E51" s="22"/>
      <c r="F51" s="22"/>
      <c r="G51" s="22"/>
      <c r="H51" s="165"/>
      <c r="I51" s="165"/>
      <c r="J51" s="165"/>
      <c r="K51" s="165"/>
      <c r="L51" s="165"/>
      <c r="M51" s="165"/>
      <c r="N51" s="31"/>
    </row>
    <row r="52" spans="1:14" x14ac:dyDescent="0.2">
      <c r="A52" s="28"/>
      <c r="B52" s="22"/>
      <c r="C52" s="22"/>
      <c r="D52" s="33"/>
      <c r="E52" s="22"/>
      <c r="F52" s="22"/>
      <c r="G52" s="22"/>
      <c r="H52" s="22"/>
      <c r="I52" s="22"/>
      <c r="J52" s="22"/>
      <c r="K52" s="22"/>
      <c r="L52" s="22"/>
      <c r="M52" s="22"/>
      <c r="N52" s="31"/>
    </row>
    <row r="53" spans="1:14" x14ac:dyDescent="0.2">
      <c r="A53" s="28"/>
      <c r="B53" s="22"/>
      <c r="C53" s="57" t="s">
        <v>69</v>
      </c>
      <c r="D53" s="58"/>
      <c r="E53" s="2" t="s">
        <v>70</v>
      </c>
      <c r="F53" s="2"/>
      <c r="G53" s="22"/>
      <c r="H53" s="165" t="str">
        <f>IF(ISNA(Рабочий!J16),"Проверьте,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поле",Рабочий!K16)</f>
        <v>Тимченко Анна Владимировна, Член РТС, Член Президиума МОО «Открытая Федерация Спортивного Танца», судья Всемирного Танцевального Совета (WDC), Представитель жюри (судья) Всероссийской категории</v>
      </c>
      <c r="I53" s="165"/>
      <c r="J53" s="165"/>
      <c r="K53" s="165"/>
      <c r="L53" s="165"/>
      <c r="M53" s="165"/>
      <c r="N53" s="31"/>
    </row>
    <row r="54" spans="1:14" ht="42.4" customHeight="1" x14ac:dyDescent="0.2">
      <c r="A54" s="28"/>
      <c r="B54" s="22"/>
      <c r="C54" s="59"/>
      <c r="D54" s="57"/>
      <c r="E54" s="22"/>
      <c r="F54" s="22"/>
      <c r="G54" s="22"/>
      <c r="H54" s="165"/>
      <c r="I54" s="165"/>
      <c r="J54" s="165"/>
      <c r="K54" s="165"/>
      <c r="L54" s="165"/>
      <c r="M54" s="165"/>
      <c r="N54" s="31"/>
    </row>
    <row r="55" spans="1:14" x14ac:dyDescent="0.2">
      <c r="A55" s="28"/>
      <c r="B55" s="22"/>
      <c r="C55" s="22"/>
      <c r="D55" s="33"/>
      <c r="E55" s="22"/>
      <c r="F55" s="22"/>
      <c r="G55" s="22"/>
      <c r="H55" s="22"/>
      <c r="I55" s="22"/>
      <c r="J55" s="22"/>
      <c r="K55" s="22"/>
      <c r="L55" s="22"/>
      <c r="M55" s="22"/>
      <c r="N55" s="31"/>
    </row>
    <row r="56" spans="1:14" x14ac:dyDescent="0.2">
      <c r="A56" s="28"/>
      <c r="B56" s="22"/>
      <c r="C56" s="57" t="s">
        <v>69</v>
      </c>
      <c r="D56" s="58"/>
      <c r="E56" s="2" t="s">
        <v>65</v>
      </c>
      <c r="F56" s="2"/>
      <c r="G56" s="22"/>
      <c r="H56" s="165" t="str">
        <f>IF(ISNA(Рабочий!J19),"Проверьте,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поле",Рабочий!K19)</f>
        <v xml:space="preserve">  </v>
      </c>
      <c r="I56" s="165"/>
      <c r="J56" s="165"/>
      <c r="K56" s="165"/>
      <c r="L56" s="165"/>
      <c r="M56" s="165"/>
      <c r="N56" s="31"/>
    </row>
    <row r="57" spans="1:14" ht="42.4" customHeight="1" x14ac:dyDescent="0.2">
      <c r="A57" s="28"/>
      <c r="B57" s="22"/>
      <c r="C57" s="59"/>
      <c r="D57" s="57"/>
      <c r="E57" s="22"/>
      <c r="F57" s="22"/>
      <c r="G57" s="22"/>
      <c r="H57" s="165"/>
      <c r="I57" s="165"/>
      <c r="J57" s="165"/>
      <c r="K57" s="165"/>
      <c r="L57" s="165"/>
      <c r="M57" s="165"/>
      <c r="N57" s="31"/>
    </row>
    <row r="58" spans="1:14" x14ac:dyDescent="0.2">
      <c r="A58" s="47"/>
      <c r="B58" s="49"/>
      <c r="C58" s="49"/>
      <c r="D58" s="50"/>
      <c r="E58" s="49"/>
      <c r="F58" s="49"/>
      <c r="G58" s="49"/>
      <c r="H58" s="49"/>
      <c r="I58" s="49"/>
      <c r="J58" s="49"/>
      <c r="K58" s="49"/>
      <c r="L58" s="49"/>
      <c r="M58" s="49"/>
      <c r="N58" s="51"/>
    </row>
    <row r="59" spans="1:14" x14ac:dyDescent="0.2">
      <c r="A59" s="23"/>
      <c r="B59" s="25"/>
      <c r="C59" s="25"/>
      <c r="D59" s="26"/>
      <c r="E59" s="25"/>
      <c r="F59" s="25"/>
      <c r="G59" s="25"/>
      <c r="H59" s="25"/>
      <c r="I59" s="25"/>
      <c r="J59" s="25"/>
      <c r="K59" s="25"/>
      <c r="L59" s="25"/>
      <c r="M59" s="25"/>
      <c r="N59" s="27"/>
    </row>
    <row r="60" spans="1:14" x14ac:dyDescent="0.2">
      <c r="A60" s="28"/>
      <c r="B60" s="56" t="s">
        <v>71</v>
      </c>
      <c r="C60" s="22"/>
      <c r="D60" s="33"/>
      <c r="E60" s="22"/>
      <c r="F60" s="22"/>
      <c r="G60" s="22"/>
      <c r="H60" s="22"/>
      <c r="I60" s="22"/>
      <c r="J60" s="22"/>
      <c r="K60" s="22"/>
      <c r="L60" s="22"/>
      <c r="M60" s="22"/>
      <c r="N60" s="31"/>
    </row>
    <row r="61" spans="1:14" x14ac:dyDescent="0.2">
      <c r="A61" s="28"/>
      <c r="B61" s="22"/>
      <c r="C61" s="22"/>
      <c r="D61" s="33"/>
      <c r="E61" s="22"/>
      <c r="F61" s="22"/>
      <c r="G61" s="22"/>
      <c r="H61" s="22"/>
      <c r="I61" s="22"/>
      <c r="J61" s="22"/>
      <c r="K61" s="22"/>
      <c r="L61" s="22"/>
      <c r="M61" s="22"/>
      <c r="N61" s="31"/>
    </row>
    <row r="62" spans="1:14" ht="143.25" customHeight="1" x14ac:dyDescent="0.2">
      <c r="A62" s="28"/>
      <c r="B62" s="22"/>
      <c r="C62" s="22"/>
      <c r="D62" s="57" t="s">
        <v>72</v>
      </c>
      <c r="E62" s="167" t="s">
        <v>73</v>
      </c>
      <c r="F62" s="167"/>
      <c r="G62" s="167"/>
      <c r="H62" s="167"/>
      <c r="I62" s="167"/>
      <c r="J62" s="167"/>
      <c r="K62" s="167"/>
      <c r="L62" s="167"/>
      <c r="M62" s="167"/>
      <c r="N62" s="31"/>
    </row>
    <row r="63" spans="1:14" x14ac:dyDescent="0.2">
      <c r="A63" s="28"/>
      <c r="B63" s="22"/>
      <c r="C63" s="22"/>
      <c r="D63" s="33"/>
      <c r="E63" s="22"/>
      <c r="F63" s="22"/>
      <c r="G63" s="22"/>
      <c r="H63" s="22"/>
      <c r="I63" s="22"/>
      <c r="J63" s="22"/>
      <c r="K63" s="22"/>
      <c r="L63" s="22"/>
      <c r="M63" s="22"/>
      <c r="N63" s="31"/>
    </row>
    <row r="64" spans="1:14" ht="36.75" customHeight="1" x14ac:dyDescent="0.2">
      <c r="A64" s="28"/>
      <c r="B64" s="22"/>
      <c r="C64" s="22"/>
      <c r="D64" s="57" t="s">
        <v>74</v>
      </c>
      <c r="E64" s="168" t="s">
        <v>628</v>
      </c>
      <c r="F64" s="168"/>
      <c r="G64" s="168"/>
      <c r="H64" s="168"/>
      <c r="I64" s="168"/>
      <c r="J64" s="168"/>
      <c r="K64" s="168"/>
      <c r="L64" s="168"/>
      <c r="M64" s="168"/>
      <c r="N64" s="31"/>
    </row>
    <row r="65" spans="1:14" x14ac:dyDescent="0.2">
      <c r="A65" s="28"/>
      <c r="B65" s="22"/>
      <c r="C65" s="22"/>
      <c r="D65" s="57"/>
      <c r="E65" s="22"/>
      <c r="F65" s="22"/>
      <c r="G65" s="22"/>
      <c r="H65" s="22"/>
      <c r="I65" s="22"/>
      <c r="J65" s="22"/>
      <c r="K65" s="22"/>
      <c r="L65" s="22"/>
      <c r="M65" s="22"/>
      <c r="N65" s="31"/>
    </row>
    <row r="66" spans="1:14" x14ac:dyDescent="0.2">
      <c r="A66" s="28"/>
      <c r="B66" s="22"/>
      <c r="C66" s="22"/>
      <c r="D66" s="34" t="s">
        <v>75</v>
      </c>
      <c r="E66" s="169">
        <v>44492</v>
      </c>
      <c r="F66" s="169"/>
      <c r="G66" s="22"/>
      <c r="H66" s="22"/>
      <c r="I66" s="22"/>
      <c r="J66" s="34" t="s">
        <v>76</v>
      </c>
      <c r="K66" s="169">
        <v>44493</v>
      </c>
      <c r="L66" s="169"/>
      <c r="M66" s="22"/>
      <c r="N66" s="31"/>
    </row>
    <row r="67" spans="1:14" x14ac:dyDescent="0.2">
      <c r="A67" s="47"/>
      <c r="B67" s="49"/>
      <c r="C67" s="49"/>
      <c r="D67" s="50"/>
      <c r="E67" s="49"/>
      <c r="F67" s="49"/>
      <c r="G67" s="49"/>
      <c r="H67" s="49"/>
      <c r="I67" s="49"/>
      <c r="J67" s="49"/>
      <c r="K67" s="49"/>
      <c r="L67" s="49"/>
      <c r="M67" s="49"/>
      <c r="N67" s="51"/>
    </row>
    <row r="68" spans="1:14" x14ac:dyDescent="0.2">
      <c r="A68" s="28"/>
      <c r="B68" s="44"/>
      <c r="C68" s="44"/>
      <c r="D68" s="54"/>
      <c r="E68" s="44"/>
      <c r="F68" s="44"/>
      <c r="G68" s="44"/>
      <c r="H68" s="44"/>
      <c r="I68" s="44"/>
      <c r="J68" s="44"/>
      <c r="K68" s="44"/>
      <c r="L68" s="44"/>
      <c r="M68" s="44"/>
      <c r="N68" s="31"/>
    </row>
    <row r="69" spans="1:14" x14ac:dyDescent="0.2">
      <c r="A69" s="28"/>
      <c r="B69" s="44"/>
      <c r="C69" s="44"/>
      <c r="D69" s="45" t="s">
        <v>77</v>
      </c>
      <c r="E69" s="9" t="s">
        <v>78</v>
      </c>
      <c r="F69" s="9"/>
      <c r="G69" s="9"/>
      <c r="H69" s="170" t="str">
        <f>Рабочий!P1</f>
        <v>Город: Москва - Счетчик аттестован на категорию A</v>
      </c>
      <c r="I69" s="170"/>
      <c r="J69" s="170"/>
      <c r="K69" s="170"/>
      <c r="L69" s="170"/>
      <c r="M69" s="170"/>
      <c r="N69" s="31"/>
    </row>
    <row r="70" spans="1:14" x14ac:dyDescent="0.2">
      <c r="A70" s="47"/>
      <c r="B70" s="49"/>
      <c r="C70" s="49"/>
      <c r="D70" s="50"/>
      <c r="E70" s="49"/>
      <c r="F70" s="49"/>
      <c r="G70" s="49"/>
      <c r="H70" s="49"/>
      <c r="I70" s="49"/>
      <c r="J70" s="49"/>
      <c r="K70" s="49"/>
      <c r="L70" s="49"/>
      <c r="M70" s="49"/>
      <c r="N70" s="51"/>
    </row>
    <row r="71" spans="1:14" x14ac:dyDescent="0.2">
      <c r="A71" s="23"/>
      <c r="B71" s="25"/>
      <c r="C71" s="25"/>
      <c r="D71" s="26"/>
      <c r="E71" s="25"/>
      <c r="F71" s="25"/>
      <c r="G71" s="25"/>
      <c r="H71" s="25"/>
      <c r="I71" s="25"/>
      <c r="J71" s="25"/>
      <c r="K71" s="25"/>
      <c r="L71" s="25"/>
      <c r="M71" s="25"/>
      <c r="N71" s="27"/>
    </row>
    <row r="72" spans="1:14" x14ac:dyDescent="0.2">
      <c r="A72" s="28"/>
      <c r="B72" s="56" t="s">
        <v>79</v>
      </c>
      <c r="C72" s="22"/>
      <c r="D72" s="33"/>
      <c r="E72" s="22"/>
      <c r="F72" s="22"/>
      <c r="G72" s="22"/>
      <c r="H72" s="22"/>
      <c r="I72" s="22"/>
      <c r="J72" s="22"/>
      <c r="K72" s="22"/>
      <c r="L72" s="22"/>
      <c r="M72" s="22"/>
      <c r="N72" s="31"/>
    </row>
    <row r="73" spans="1:14" x14ac:dyDescent="0.2">
      <c r="A73" s="28"/>
      <c r="B73" s="22"/>
      <c r="C73" s="22"/>
      <c r="D73" s="33"/>
      <c r="E73" s="22"/>
      <c r="F73" s="22"/>
      <c r="G73" s="22"/>
      <c r="H73" s="22"/>
      <c r="I73" s="22"/>
      <c r="J73" s="22"/>
      <c r="K73" s="22"/>
      <c r="L73" s="22"/>
      <c r="M73" s="22"/>
      <c r="N73" s="31"/>
    </row>
    <row r="74" spans="1:14" x14ac:dyDescent="0.2">
      <c r="A74" s="28"/>
      <c r="B74" s="22"/>
      <c r="C74" s="22"/>
      <c r="D74" s="34" t="s">
        <v>75</v>
      </c>
      <c r="E74" s="169">
        <v>44492</v>
      </c>
      <c r="F74" s="169"/>
      <c r="G74" s="22"/>
      <c r="H74" s="22"/>
      <c r="I74" s="22"/>
      <c r="J74" s="22"/>
      <c r="K74" s="22"/>
      <c r="L74" s="22"/>
      <c r="M74" s="22"/>
      <c r="N74" s="31"/>
    </row>
    <row r="75" spans="1:14" x14ac:dyDescent="0.2">
      <c r="A75" s="28"/>
      <c r="B75" s="22"/>
      <c r="C75" s="22"/>
      <c r="D75" s="34"/>
      <c r="E75" s="22"/>
      <c r="F75" s="22"/>
      <c r="G75" s="22"/>
      <c r="H75" s="22"/>
      <c r="I75" s="22"/>
      <c r="J75" s="22"/>
      <c r="K75" s="22"/>
      <c r="L75" s="22"/>
      <c r="M75" s="22"/>
      <c r="N75" s="31"/>
    </row>
    <row r="76" spans="1:14" x14ac:dyDescent="0.2">
      <c r="A76" s="28"/>
      <c r="B76" s="22"/>
      <c r="C76" s="22"/>
      <c r="D76" s="34" t="s">
        <v>76</v>
      </c>
      <c r="E76" s="169">
        <v>44493</v>
      </c>
      <c r="F76" s="169"/>
      <c r="G76" s="44"/>
      <c r="H76" s="44"/>
      <c r="I76" s="22"/>
      <c r="J76" s="22"/>
      <c r="K76" s="22"/>
      <c r="L76" s="22"/>
      <c r="M76" s="22"/>
      <c r="N76" s="31"/>
    </row>
    <row r="77" spans="1:14" x14ac:dyDescent="0.2">
      <c r="A77" s="28"/>
      <c r="B77" s="22"/>
      <c r="C77" s="22"/>
      <c r="D77" s="33"/>
      <c r="E77" s="22"/>
      <c r="F77" s="22"/>
      <c r="G77" s="22"/>
      <c r="H77" s="22"/>
      <c r="I77" s="22"/>
      <c r="J77" s="22"/>
      <c r="K77" s="22"/>
      <c r="L77" s="22"/>
      <c r="M77" s="22"/>
      <c r="N77" s="31"/>
    </row>
    <row r="78" spans="1:14" ht="28.35" customHeight="1" x14ac:dyDescent="0.2">
      <c r="A78" s="28"/>
      <c r="B78" s="171" t="s">
        <v>80</v>
      </c>
      <c r="C78" s="171"/>
      <c r="D78" s="60"/>
      <c r="E78" s="3" t="s">
        <v>622</v>
      </c>
      <c r="F78" s="3"/>
      <c r="G78" s="3"/>
      <c r="H78" s="3"/>
      <c r="I78" s="3"/>
      <c r="J78" s="3"/>
      <c r="K78" s="3"/>
      <c r="L78" s="3"/>
      <c r="M78" s="3"/>
      <c r="N78" s="31"/>
    </row>
    <row r="79" spans="1:14" x14ac:dyDescent="0.2">
      <c r="A79" s="28"/>
      <c r="B79" s="22"/>
      <c r="C79" s="22"/>
      <c r="D79" s="33"/>
      <c r="E79" s="22"/>
      <c r="F79" s="22"/>
      <c r="G79" s="22"/>
      <c r="H79" s="22"/>
      <c r="I79" s="22"/>
      <c r="J79" s="22"/>
      <c r="K79" s="22"/>
      <c r="L79" s="22"/>
      <c r="M79" s="22"/>
      <c r="N79" s="31"/>
    </row>
    <row r="80" spans="1:14" ht="24" customHeight="1" x14ac:dyDescent="0.2">
      <c r="A80" s="28"/>
      <c r="B80" s="171" t="s">
        <v>81</v>
      </c>
      <c r="C80" s="171"/>
      <c r="D80" s="61"/>
      <c r="E80" s="169">
        <v>44490</v>
      </c>
      <c r="F80" s="169"/>
      <c r="G80" s="37" t="str">
        <f>IF(E80&lt;&gt;"00.00.0000",CONCATENATE("   ",TEXT(E80,"DDDD")," до 23:59:59"),"    до 23:59:59")</f>
        <v xml:space="preserve">   DDDD до 23:59:59</v>
      </c>
      <c r="H80" s="37"/>
      <c r="I80" s="22"/>
      <c r="J80" s="22"/>
      <c r="K80" s="22"/>
      <c r="L80" s="58" t="s">
        <v>82</v>
      </c>
      <c r="M80" s="35" t="s">
        <v>83</v>
      </c>
      <c r="N80" s="31"/>
    </row>
    <row r="81" spans="1:14" x14ac:dyDescent="0.2">
      <c r="A81" s="47"/>
      <c r="B81" s="49"/>
      <c r="C81" s="49"/>
      <c r="D81" s="50"/>
      <c r="E81" s="49"/>
      <c r="F81" s="49"/>
      <c r="G81" s="49"/>
      <c r="H81" s="49"/>
      <c r="I81" s="49"/>
      <c r="J81" s="49"/>
      <c r="K81" s="49"/>
      <c r="L81" s="49"/>
      <c r="M81" s="49"/>
      <c r="N81" s="51"/>
    </row>
    <row r="82" spans="1:14" x14ac:dyDescent="0.2">
      <c r="A82" s="62"/>
      <c r="B82" s="63"/>
      <c r="C82" s="63"/>
      <c r="D82" s="64"/>
      <c r="E82" s="63"/>
      <c r="F82" s="63"/>
      <c r="G82" s="63"/>
      <c r="H82" s="63"/>
      <c r="I82" s="63"/>
      <c r="J82" s="63"/>
      <c r="K82" s="63"/>
      <c r="L82" s="63"/>
      <c r="M82" s="63"/>
      <c r="N82" s="65"/>
    </row>
    <row r="83" spans="1:14" x14ac:dyDescent="0.2">
      <c r="A83" s="66"/>
      <c r="B83" s="67" t="s">
        <v>84</v>
      </c>
      <c r="C83" s="68"/>
      <c r="D83" s="69"/>
      <c r="E83" s="68"/>
      <c r="F83" s="68"/>
      <c r="G83" s="68"/>
      <c r="H83" s="68"/>
      <c r="I83" s="68"/>
      <c r="J83" s="68"/>
      <c r="K83" s="68"/>
      <c r="L83" s="68"/>
      <c r="M83" s="68"/>
      <c r="N83" s="70"/>
    </row>
    <row r="84" spans="1:14" x14ac:dyDescent="0.2">
      <c r="A84" s="28"/>
      <c r="B84" s="22"/>
      <c r="C84" s="22"/>
      <c r="D84" s="33"/>
      <c r="E84" s="22"/>
      <c r="F84" s="22"/>
      <c r="G84" s="22"/>
      <c r="H84" s="22"/>
      <c r="I84" s="22"/>
      <c r="J84" s="22"/>
      <c r="K84" s="22"/>
      <c r="L84" s="22"/>
      <c r="M84" s="22"/>
      <c r="N84" s="31"/>
    </row>
    <row r="85" spans="1:14" ht="58.9" customHeight="1" x14ac:dyDescent="0.2">
      <c r="A85" s="28"/>
      <c r="B85" s="22"/>
      <c r="C85" s="22"/>
      <c r="D85" s="57" t="s">
        <v>85</v>
      </c>
      <c r="E85" s="172" t="s">
        <v>623</v>
      </c>
      <c r="F85" s="172"/>
      <c r="G85" s="172"/>
      <c r="H85" s="172"/>
      <c r="I85" s="172"/>
      <c r="J85" s="172"/>
      <c r="K85" s="172"/>
      <c r="L85" s="172"/>
      <c r="M85" s="172"/>
      <c r="N85" s="31"/>
    </row>
    <row r="86" spans="1:14" x14ac:dyDescent="0.2">
      <c r="A86" s="28"/>
      <c r="B86" s="68"/>
      <c r="C86" s="68"/>
      <c r="D86" s="68"/>
      <c r="E86" s="68"/>
      <c r="F86" s="68"/>
      <c r="G86" s="68"/>
      <c r="H86" s="68"/>
      <c r="I86" s="68"/>
      <c r="J86" s="68"/>
      <c r="K86" s="68"/>
      <c r="L86" s="68"/>
      <c r="M86" s="68"/>
      <c r="N86" s="70"/>
    </row>
    <row r="87" spans="1:14" x14ac:dyDescent="0.2">
      <c r="A87" s="28"/>
      <c r="B87" s="67" t="s">
        <v>86</v>
      </c>
      <c r="C87" s="68"/>
      <c r="D87" s="68"/>
      <c r="E87" s="68"/>
      <c r="F87" s="68"/>
      <c r="G87" s="68"/>
      <c r="H87" s="68"/>
      <c r="I87" s="68"/>
      <c r="J87" s="68"/>
      <c r="K87" s="68"/>
      <c r="L87" s="68"/>
      <c r="M87" s="68"/>
      <c r="N87" s="70"/>
    </row>
    <row r="88" spans="1:14" x14ac:dyDescent="0.2">
      <c r="A88" s="66"/>
      <c r="B88" s="68"/>
      <c r="C88" s="68"/>
      <c r="D88" s="68"/>
      <c r="E88" s="71" t="s">
        <v>87</v>
      </c>
      <c r="F88" s="71"/>
      <c r="G88" s="71"/>
      <c r="H88" s="71"/>
      <c r="I88" s="173" t="s">
        <v>88</v>
      </c>
      <c r="J88" s="173"/>
      <c r="K88" s="68"/>
      <c r="L88" s="68"/>
      <c r="M88" s="68"/>
      <c r="N88" s="70"/>
    </row>
    <row r="89" spans="1:14" ht="18.75" customHeight="1" x14ac:dyDescent="0.2">
      <c r="A89" s="28"/>
      <c r="B89" s="68"/>
      <c r="C89" s="68"/>
      <c r="D89" s="72" t="s">
        <v>35</v>
      </c>
      <c r="E89" s="9" t="s">
        <v>89</v>
      </c>
      <c r="F89" s="9"/>
      <c r="G89" s="68"/>
      <c r="H89" s="73"/>
      <c r="I89" s="174" t="s">
        <v>90</v>
      </c>
      <c r="J89" s="174"/>
      <c r="K89" s="68"/>
      <c r="L89" s="68"/>
      <c r="M89" s="68"/>
      <c r="N89" s="31"/>
    </row>
    <row r="90" spans="1:14" x14ac:dyDescent="0.2">
      <c r="A90" s="74"/>
      <c r="B90" s="75"/>
      <c r="C90" s="75"/>
      <c r="D90" s="75"/>
      <c r="E90" s="75"/>
      <c r="F90" s="75"/>
      <c r="G90" s="75"/>
      <c r="H90" s="75"/>
      <c r="I90" s="75"/>
      <c r="J90" s="75"/>
      <c r="K90" s="75"/>
      <c r="L90" s="75"/>
      <c r="M90" s="75"/>
      <c r="N90" s="76"/>
    </row>
    <row r="91" spans="1:14" ht="21.4" customHeight="1" x14ac:dyDescent="0.2">
      <c r="A91" s="28"/>
      <c r="B91" s="77" t="str">
        <f>IF(H89&lt;&gt;"",CONCATENATE(I89,". Главная судейская коллегия"),"")</f>
        <v/>
      </c>
      <c r="C91" s="22"/>
      <c r="D91" s="33"/>
      <c r="E91" s="22"/>
      <c r="F91" s="22"/>
      <c r="G91" s="22"/>
      <c r="H91" s="22"/>
      <c r="I91" s="22"/>
      <c r="J91" s="22"/>
      <c r="K91" s="22"/>
      <c r="L91" s="22"/>
      <c r="M91" s="22"/>
      <c r="N91" s="31"/>
    </row>
    <row r="92" spans="1:14" x14ac:dyDescent="0.2">
      <c r="A92" s="28"/>
      <c r="B92" s="22"/>
      <c r="C92" s="22"/>
      <c r="D92" s="33"/>
      <c r="E92" s="22"/>
      <c r="F92" s="22"/>
      <c r="G92" s="22"/>
      <c r="H92" s="22"/>
      <c r="I92" s="22"/>
      <c r="J92" s="22"/>
      <c r="K92" s="22"/>
      <c r="L92" s="22"/>
      <c r="M92" s="22"/>
      <c r="N92" s="31"/>
    </row>
    <row r="93" spans="1:14" x14ac:dyDescent="0.2">
      <c r="A93" s="28"/>
      <c r="B93" s="22"/>
      <c r="C93" s="78" t="str">
        <f>IF(H89&lt;&gt;"","Главный судья","")</f>
        <v/>
      </c>
      <c r="D93" s="58"/>
      <c r="E93" s="2" t="s">
        <v>65</v>
      </c>
      <c r="F93" s="2"/>
      <c r="G93" s="22"/>
      <c r="H93" s="165" t="str">
        <f>IF(ISNA(Рабочий!J37),"Проверьте,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поле",Рабочий!K37)</f>
        <v xml:space="preserve">  </v>
      </c>
      <c r="I93" s="165"/>
      <c r="J93" s="165"/>
      <c r="K93" s="165"/>
      <c r="L93" s="165"/>
      <c r="M93" s="165"/>
      <c r="N93" s="31"/>
    </row>
    <row r="94" spans="1:14" ht="42.4" customHeight="1" x14ac:dyDescent="0.2">
      <c r="A94" s="28"/>
      <c r="B94" s="22"/>
      <c r="C94" s="59"/>
      <c r="D94" s="78"/>
      <c r="E94" s="22"/>
      <c r="F94" s="22"/>
      <c r="G94" s="22"/>
      <c r="H94" s="165"/>
      <c r="I94" s="165"/>
      <c r="J94" s="165"/>
      <c r="K94" s="165"/>
      <c r="L94" s="165"/>
      <c r="M94" s="165"/>
      <c r="N94" s="31"/>
    </row>
    <row r="95" spans="1:14" x14ac:dyDescent="0.2">
      <c r="A95" s="28"/>
      <c r="B95" s="22"/>
      <c r="C95" s="22"/>
      <c r="D95" s="33"/>
      <c r="E95" s="22"/>
      <c r="F95" s="22"/>
      <c r="G95" s="22"/>
      <c r="H95" s="22"/>
      <c r="I95" s="22"/>
      <c r="J95" s="22"/>
      <c r="K95" s="22"/>
      <c r="L95" s="22"/>
      <c r="M95" s="22"/>
      <c r="N95" s="31"/>
    </row>
    <row r="96" spans="1:14" x14ac:dyDescent="0.2">
      <c r="A96" s="28"/>
      <c r="B96" s="22"/>
      <c r="C96" s="78" t="str">
        <f>IF(H89&lt;&gt;"","Заместитель главного судьи","")</f>
        <v/>
      </c>
      <c r="D96" s="58"/>
      <c r="E96" s="2" t="s">
        <v>65</v>
      </c>
      <c r="F96" s="2"/>
      <c r="G96" s="22"/>
      <c r="H96" s="165" t="str">
        <f>IF(ISNA(Рабочий!J40),"Проверьте,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поле",Рабочий!K40)</f>
        <v xml:space="preserve">  </v>
      </c>
      <c r="I96" s="165"/>
      <c r="J96" s="165"/>
      <c r="K96" s="165"/>
      <c r="L96" s="165"/>
      <c r="M96" s="165"/>
      <c r="N96" s="31"/>
    </row>
    <row r="97" spans="1:14" ht="42.4" customHeight="1" x14ac:dyDescent="0.2">
      <c r="A97" s="28"/>
      <c r="B97" s="22"/>
      <c r="C97" s="59"/>
      <c r="D97" s="78"/>
      <c r="E97" s="22"/>
      <c r="F97" s="22"/>
      <c r="G97" s="22"/>
      <c r="H97" s="165"/>
      <c r="I97" s="165"/>
      <c r="J97" s="165"/>
      <c r="K97" s="165"/>
      <c r="L97" s="165"/>
      <c r="M97" s="165"/>
      <c r="N97" s="31"/>
    </row>
    <row r="98" spans="1:14" x14ac:dyDescent="0.2">
      <c r="A98" s="28"/>
      <c r="B98" s="22"/>
      <c r="C98" s="22"/>
      <c r="D98" s="33"/>
      <c r="E98" s="22"/>
      <c r="F98" s="22"/>
      <c r="G98" s="22"/>
      <c r="H98" s="22"/>
      <c r="I98" s="22"/>
      <c r="J98" s="22"/>
      <c r="K98" s="22"/>
      <c r="L98" s="22"/>
      <c r="M98" s="22"/>
      <c r="N98" s="31"/>
    </row>
    <row r="99" spans="1:14" x14ac:dyDescent="0.2">
      <c r="A99" s="28"/>
      <c r="B99" s="22"/>
      <c r="C99" s="78" t="str">
        <f>IF(H89&lt;&gt;"","Заместитель главного судьи","")</f>
        <v/>
      </c>
      <c r="D99" s="58"/>
      <c r="E99" s="2" t="s">
        <v>65</v>
      </c>
      <c r="F99" s="2"/>
      <c r="G99" s="22"/>
      <c r="H99" s="165" t="str">
        <f>IF(ISNA(Рабочий!J43),"Проверьте,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поле",Рабочий!K43)</f>
        <v xml:space="preserve">  </v>
      </c>
      <c r="I99" s="165"/>
      <c r="J99" s="165"/>
      <c r="K99" s="165"/>
      <c r="L99" s="165"/>
      <c r="M99" s="165"/>
      <c r="N99" s="31"/>
    </row>
    <row r="100" spans="1:14" ht="42.4" customHeight="1" x14ac:dyDescent="0.2">
      <c r="A100" s="28"/>
      <c r="B100" s="22"/>
      <c r="C100" s="59"/>
      <c r="D100" s="78"/>
      <c r="E100" s="22"/>
      <c r="F100" s="22"/>
      <c r="G100" s="22"/>
      <c r="H100" s="165"/>
      <c r="I100" s="165"/>
      <c r="J100" s="165"/>
      <c r="K100" s="165"/>
      <c r="L100" s="165"/>
      <c r="M100" s="165"/>
      <c r="N100" s="31"/>
    </row>
    <row r="101" spans="1:14" x14ac:dyDescent="0.2">
      <c r="A101" s="28"/>
      <c r="B101" s="22"/>
      <c r="C101" s="22"/>
      <c r="D101" s="33"/>
      <c r="E101" s="22"/>
      <c r="F101" s="22"/>
      <c r="G101" s="22"/>
      <c r="H101" s="22"/>
      <c r="I101" s="22"/>
      <c r="J101" s="22"/>
      <c r="K101" s="22"/>
      <c r="L101" s="22"/>
      <c r="M101" s="22"/>
      <c r="N101" s="31"/>
    </row>
    <row r="102" spans="1:14" x14ac:dyDescent="0.2">
      <c r="A102" s="28"/>
      <c r="B102" s="22"/>
      <c r="C102" s="78" t="str">
        <f>IF(H89&lt;&gt;"","Главный секретарь","")</f>
        <v/>
      </c>
      <c r="D102" s="58"/>
      <c r="E102" s="2" t="s">
        <v>65</v>
      </c>
      <c r="F102" s="2"/>
      <c r="G102" s="22"/>
      <c r="H102" s="165" t="str">
        <f>IF(ISNA(Рабочий!J46),"Проверьте,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поле",Рабочий!K46)</f>
        <v xml:space="preserve">  </v>
      </c>
      <c r="I102" s="165"/>
      <c r="J102" s="165"/>
      <c r="K102" s="165"/>
      <c r="L102" s="165"/>
      <c r="M102" s="165"/>
      <c r="N102" s="31"/>
    </row>
    <row r="103" spans="1:14" ht="42.4" customHeight="1" x14ac:dyDescent="0.2">
      <c r="A103" s="28"/>
      <c r="B103" s="22"/>
      <c r="C103" s="59"/>
      <c r="D103" s="78"/>
      <c r="E103" s="22"/>
      <c r="F103" s="22"/>
      <c r="G103" s="22"/>
      <c r="H103" s="165"/>
      <c r="I103" s="165"/>
      <c r="J103" s="165"/>
      <c r="K103" s="165"/>
      <c r="L103" s="165"/>
      <c r="M103" s="165"/>
      <c r="N103" s="31"/>
    </row>
    <row r="104" spans="1:14" x14ac:dyDescent="0.2">
      <c r="A104" s="47"/>
      <c r="B104" s="49"/>
      <c r="C104" s="49"/>
      <c r="D104" s="50"/>
      <c r="E104" s="49"/>
      <c r="F104" s="49"/>
      <c r="G104" s="49"/>
      <c r="H104" s="49"/>
      <c r="I104" s="49"/>
      <c r="J104" s="49"/>
      <c r="K104" s="49"/>
      <c r="L104" s="49"/>
      <c r="M104" s="49"/>
      <c r="N104" s="51"/>
    </row>
  </sheetData>
  <sheetProtection password="8D9C" sheet="1" objects="1" scenarios="1" selectLockedCells="1"/>
  <mergeCells count="62">
    <mergeCell ref="E96:F96"/>
    <mergeCell ref="H96:M97"/>
    <mergeCell ref="E99:F99"/>
    <mergeCell ref="H99:M100"/>
    <mergeCell ref="E102:F102"/>
    <mergeCell ref="H102:M103"/>
    <mergeCell ref="E85:M85"/>
    <mergeCell ref="I88:J88"/>
    <mergeCell ref="E89:F89"/>
    <mergeCell ref="I89:J89"/>
    <mergeCell ref="E93:F93"/>
    <mergeCell ref="H93:M94"/>
    <mergeCell ref="E74:F74"/>
    <mergeCell ref="E76:F76"/>
    <mergeCell ref="B78:C78"/>
    <mergeCell ref="E78:M78"/>
    <mergeCell ref="B80:C80"/>
    <mergeCell ref="E80:F80"/>
    <mergeCell ref="E64:M64"/>
    <mergeCell ref="E66:F66"/>
    <mergeCell ref="K66:L66"/>
    <mergeCell ref="E69:G69"/>
    <mergeCell ref="H69:M69"/>
    <mergeCell ref="E53:F53"/>
    <mergeCell ref="H53:M54"/>
    <mergeCell ref="E56:F56"/>
    <mergeCell ref="H56:M57"/>
    <mergeCell ref="E62:M62"/>
    <mergeCell ref="E44:F44"/>
    <mergeCell ref="H44:M45"/>
    <mergeCell ref="E47:F47"/>
    <mergeCell ref="H47:M48"/>
    <mergeCell ref="B50:C51"/>
    <mergeCell ref="E50:F50"/>
    <mergeCell ref="H50:M51"/>
    <mergeCell ref="C33:M33"/>
    <mergeCell ref="E38:F38"/>
    <mergeCell ref="H38:M39"/>
    <mergeCell ref="E41:F41"/>
    <mergeCell ref="H41:M42"/>
    <mergeCell ref="L20:M20"/>
    <mergeCell ref="C22:I22"/>
    <mergeCell ref="L22:M22"/>
    <mergeCell ref="C24:M26"/>
    <mergeCell ref="C31:F31"/>
    <mergeCell ref="K31:M31"/>
    <mergeCell ref="C12:I12"/>
    <mergeCell ref="C13:I13"/>
    <mergeCell ref="F15:K15"/>
    <mergeCell ref="C20:D20"/>
    <mergeCell ref="G20:I20"/>
    <mergeCell ref="C8:I8"/>
    <mergeCell ref="L8:M8"/>
    <mergeCell ref="C9:I9"/>
    <mergeCell ref="C10:I10"/>
    <mergeCell ref="C11:J11"/>
    <mergeCell ref="B1:N1"/>
    <mergeCell ref="J4:M4"/>
    <mergeCell ref="N4:N5"/>
    <mergeCell ref="C6:J6"/>
    <mergeCell ref="C7:I7"/>
    <mergeCell ref="L7:M7"/>
  </mergeCells>
  <conditionalFormatting sqref="L7">
    <cfRule type="expression" dxfId="83" priority="3">
      <formula>AND(COUNTBLANK($J$7:$J$10)=3,CONCATENATE($J$8,$J$9,$J$10)&lt;&gt;"")</formula>
    </cfRule>
  </conditionalFormatting>
  <conditionalFormatting sqref="L8">
    <cfRule type="expression" dxfId="82" priority="4">
      <formula>AND(COUNTBLANK($J$7:$J$10)=3,CONCATENATE($J$9,$J$10)&lt;&gt;"")</formula>
    </cfRule>
  </conditionalFormatting>
  <conditionalFormatting sqref="L11:M11">
    <cfRule type="expression" dxfId="81" priority="5">
      <formula>AND(COUNTBLANK($J$7:$J$10)=3,$J$8&lt;&gt;"")</formula>
    </cfRule>
  </conditionalFormatting>
  <conditionalFormatting sqref="L9:L10">
    <cfRule type="expression" dxfId="80" priority="6">
      <formula>AND(COUNTBLANK($J$7:$J$10)=3,CONCATENATE($J$9,$J$10)&lt;&gt;"")</formula>
    </cfRule>
  </conditionalFormatting>
  <conditionalFormatting sqref="M9">
    <cfRule type="expression" dxfId="79" priority="7">
      <formula>AND(COUNTBLANK($J$7:$J$10)=3,CONCATENATE($J$9,$J$10)&lt;&gt;"")</formula>
    </cfRule>
  </conditionalFormatting>
  <conditionalFormatting sqref="K31 E69">
    <cfRule type="cellIs" dxfId="78" priority="8" operator="equal">
      <formula>"Фамилия Имя"</formula>
    </cfRule>
  </conditionalFormatting>
  <conditionalFormatting sqref="C33">
    <cfRule type="cellIs" dxfId="77" priority="9" operator="equal">
      <formula>"электронная почта: mail@mail.ru, телефон: +7 (000) 000-00-00"</formula>
    </cfRule>
  </conditionalFormatting>
  <conditionalFormatting sqref="C31">
    <cfRule type="cellIs" dxfId="76" priority="10" operator="equal">
      <formula>"например: СТК «Вдохновение»"</formula>
    </cfRule>
  </conditionalFormatting>
  <conditionalFormatting sqref="J4">
    <cfRule type="cellIs" dxfId="75" priority="11" operator="equal">
      <formula>"Например: ОФСТ РТС, РО РТС Орловской области"</formula>
    </cfRule>
  </conditionalFormatting>
  <conditionalFormatting sqref="E38 E41 E44 E47 E50 E53 E56">
    <cfRule type="cellIs" dxfId="74" priority="12" operator="equal">
      <formula>"Фамилия Имя"</formula>
    </cfRule>
  </conditionalFormatting>
  <conditionalFormatting sqref="E80 C4 E66 K66 E74 E76">
    <cfRule type="cellIs" dxfId="73" priority="14" operator="equal">
      <formula>"00.00.0000"</formula>
    </cfRule>
  </conditionalFormatting>
  <conditionalFormatting sqref="I89">
    <cfRule type="expression" dxfId="72" priority="15">
      <formula>H89&lt;&gt;""</formula>
    </cfRule>
  </conditionalFormatting>
  <conditionalFormatting sqref="J7:J10">
    <cfRule type="expression" dxfId="71" priority="16">
      <formula>COUNTBLANK($J$7:$J$10)&lt;&gt;3</formula>
    </cfRule>
  </conditionalFormatting>
  <conditionalFormatting sqref="E85">
    <cfRule type="cellIs" dxfId="70" priority="17" operator="equal">
      <formula>"стоимость участия, зрительские билеты"</formula>
    </cfRule>
  </conditionalFormatting>
  <conditionalFormatting sqref="F15 G20 C22 C24 L20 L22">
    <cfRule type="expression" dxfId="69" priority="18">
      <formula>#REF!=CONCATENATE(#REF!," ")</formula>
    </cfRule>
  </conditionalFormatting>
  <conditionalFormatting sqref="E78">
    <cfRule type="cellIs" dxfId="68" priority="19" operator="equal">
      <formula>"Информация по размещению и бронированию гостиницы"</formula>
    </cfRule>
  </conditionalFormatting>
  <conditionalFormatting sqref="H93 H96 H99 H102">
    <cfRule type="expression" dxfId="67" priority="20">
      <formula>$H$89=""</formula>
    </cfRule>
  </conditionalFormatting>
  <conditionalFormatting sqref="E93 E96 E99 E102">
    <cfRule type="expression" dxfId="66" priority="23">
      <formula>$H$89=""</formula>
    </cfRule>
    <cfRule type="cellIs" dxfId="65" priority="24" operator="equal">
      <formula>"Фамилия Имя"</formula>
    </cfRule>
  </conditionalFormatting>
  <conditionalFormatting sqref="A91:N104">
    <cfRule type="expression" dxfId="64" priority="26">
      <formula>$H$89=""</formula>
    </cfRule>
  </conditionalFormatting>
  <conditionalFormatting sqref="M10">
    <cfRule type="expression" dxfId="3" priority="1">
      <formula>COUNTBLANK($J$7:$J$10)&lt;&gt;3</formula>
    </cfRule>
  </conditionalFormatting>
  <pageMargins left="0.78749999999999998" right="0.78749999999999998" top="0.78749999999999998" bottom="0.78749999999999998" header="0.51180555555555496" footer="0.51180555555555496"/>
  <pageSetup paperSize="8" orientation="landscape" useFirstPageNumber="1" horizontalDpi="300" verticalDpi="300"/>
  <legacyDrawing r:id="rId1"/>
  <extLst>
    <ext xmlns:x14="http://schemas.microsoft.com/office/spreadsheetml/2009/9/main" uri="{78C0D931-6437-407d-A8EE-F0AAD7539E65}">
      <x14:conditionalFormattings>
        <x14:conditionalFormatting xmlns:xm="http://schemas.microsoft.com/office/excel/2006/main">
          <x14:cfRule type="expression" priority="13" id="{67D4D4AC-4AD6-4D28-A2C2-EC40E035E01E}">
            <xm:f>ISNA(Рабочий!$J1)</xm:f>
            <x14:dxf>
              <font>
                <b val="0"/>
                <i val="0"/>
                <sz val="10"/>
                <color rgb="FFCC0000"/>
                <name val="Arial"/>
              </font>
              <fill>
                <patternFill>
                  <bgColor rgb="FFFFCCCC"/>
                </patternFill>
              </fill>
            </x14:dxf>
          </x14:cfRule>
          <xm:sqref>E38 E41 E44 E47 E50 E53 E56</xm:sqref>
        </x14:conditionalFormatting>
        <x14:conditionalFormatting xmlns:xm="http://schemas.microsoft.com/office/excel/2006/main">
          <x14:cfRule type="expression" priority="21" id="{4B38AC7F-8850-4DD2-B18F-53B41B26207D}">
            <xm:f>ISNA(Рабочий!$J37)</xm:f>
            <x14:dxf>
              <font>
                <color rgb="FF000000"/>
                <name val="Arial"/>
              </font>
              <fill>
                <patternFill>
                  <bgColor rgb="FFFFFFFF"/>
                </patternFill>
              </fill>
              <border diagonalUp="0" diagonalDown="0">
                <left style="hair">
                  <color auto="1"/>
                </left>
                <right style="hair">
                  <color auto="1"/>
                </right>
                <top style="hair">
                  <color auto="1"/>
                </top>
                <bottom style="hair">
                  <color auto="1"/>
                </bottom>
              </border>
            </x14:dxf>
          </x14:cfRule>
          <x14:cfRule type="expression" priority="22" id="{76609E1C-CC98-42C0-B550-C330A06A10F3}">
            <xm:f>Рабочий!$J37&gt;1</xm:f>
            <x14: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x14:dxf>
          </x14:cfRule>
          <xm:sqref>H93 H96 H99 H102</xm:sqref>
        </x14:conditionalFormatting>
        <x14:conditionalFormatting xmlns:xm="http://schemas.microsoft.com/office/excel/2006/main">
          <x14:cfRule type="expression" priority="25" id="{AA4B91D5-7735-4754-B1D0-EF19411D279D}">
            <xm:f>ISNA(Рабочий!$J41)</xm:f>
            <x14:dxf>
              <font>
                <b val="0"/>
                <i val="0"/>
                <sz val="10"/>
                <color rgb="FFCC0000"/>
                <name val="Arial"/>
              </font>
              <fill>
                <patternFill>
                  <bgColor rgb="FFFFCCCC"/>
                </patternFill>
              </fill>
            </x14:dxf>
          </x14:cfRule>
          <xm:sqref>E93 E96 E99 E102</xm:sqref>
        </x14:conditionalFormatting>
        <x14:conditionalFormatting xmlns:xm="http://schemas.microsoft.com/office/excel/2006/main">
          <x14:cfRule type="expression" priority="27" id="{5B6AD566-1020-46EF-81AA-C5F6538D1740}">
            <xm:f>ISNA(Рабочий!$J1)</xm:f>
            <x14:dxf>
              <font>
                <color rgb="FF000000"/>
                <name val="Arial"/>
              </font>
              <fill>
                <patternFill>
                  <bgColor rgb="FFFFFFFF"/>
                </patternFill>
              </fill>
              <border diagonalUp="0" diagonalDown="0">
                <left style="hair">
                  <color auto="1"/>
                </left>
                <right style="hair">
                  <color auto="1"/>
                </right>
                <top style="hair">
                  <color auto="1"/>
                </top>
                <bottom style="hair">
                  <color auto="1"/>
                </bottom>
              </border>
            </x14:dxf>
          </x14:cfRule>
          <x14:cfRule type="expression" priority="28" id="{14EB26A4-5A31-4924-AAD8-DA47C2E3245C}">
            <xm:f>Рабочий!$J1&gt;1</xm:f>
            <x14: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x14:dxf>
          </x14:cfRule>
          <xm:sqref>H38 H41 H44 H47 H50 H53 H56</xm:sqref>
        </x14:conditionalFormatting>
        <x14:conditionalFormatting xmlns:xm="http://schemas.microsoft.com/office/excel/2006/main">
          <x14:cfRule type="expression" priority="29" id="{8FF32EE7-7BCE-4F30-8D30-BAB0F384C76B}">
            <xm:f>ISNA(Рабочий!$O$1)</xm:f>
            <x14:dxf>
              <font>
                <b val="0"/>
                <i val="0"/>
                <sz val="10"/>
                <color rgb="FFCC0000"/>
                <name val="Arial"/>
              </font>
              <fill>
                <patternFill>
                  <bgColor rgb="FFFFCCCC"/>
                </patternFill>
              </fill>
            </x14:dxf>
          </x14:cfRule>
          <x14:cfRule type="expression" priority="30" id="{FC16183B-4DBF-4D60-A1D4-71A0B160ED47}">
            <xm:f>Рабочий!$O$1&gt;1</xm:f>
            <x14:dxf>
              <font>
                <color rgb="FF000000"/>
                <name val="Arial"/>
              </font>
              <fill>
                <patternFill>
                  <bgColor rgb="FFFFFFFF"/>
                </patternFill>
              </fill>
              <border diagonalUp="0" diagonalDown="0">
                <left style="hair">
                  <color auto="1"/>
                </left>
                <right style="hair">
                  <color auto="1"/>
                </right>
                <top style="hair">
                  <color auto="1"/>
                </top>
                <bottom style="hair">
                  <color auto="1"/>
                </bottom>
              </border>
            </x14:dxf>
          </x14:cfRule>
          <xm:sqref>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110" zoomScaleNormal="110" workbookViewId="0">
      <selection activeCell="I15" sqref="I15"/>
    </sheetView>
  </sheetViews>
  <sheetFormatPr defaultColWidth="12.5703125" defaultRowHeight="12.75" x14ac:dyDescent="0.2"/>
  <cols>
    <col min="1" max="1" width="5.140625" customWidth="1"/>
    <col min="3" max="3" width="15.85546875" customWidth="1"/>
    <col min="4" max="4" width="1.5703125" customWidth="1"/>
    <col min="5" max="5" width="37.7109375" customWidth="1"/>
    <col min="6" max="6" width="13.42578125" customWidth="1"/>
    <col min="7" max="7" width="9.140625" customWidth="1"/>
    <col min="8" max="8" width="13.42578125" customWidth="1"/>
    <col min="9" max="9" width="9.140625" customWidth="1"/>
    <col min="10" max="10" width="13.42578125" customWidth="1"/>
    <col min="11" max="11" width="9.140625" customWidth="1"/>
    <col min="12" max="12" width="2.42578125" customWidth="1"/>
    <col min="13" max="13" width="1.140625" customWidth="1"/>
    <col min="14" max="14" width="0.7109375" customWidth="1"/>
    <col min="16" max="16" width="11.7109375" hidden="1" customWidth="1"/>
  </cols>
  <sheetData>
    <row r="1" spans="1:16" x14ac:dyDescent="0.2">
      <c r="A1" s="23"/>
      <c r="B1" s="25"/>
      <c r="C1" s="25"/>
      <c r="D1" s="25"/>
      <c r="E1" s="25"/>
      <c r="F1" s="25"/>
      <c r="G1" s="25"/>
      <c r="H1" s="25"/>
      <c r="I1" s="25"/>
      <c r="J1" s="25"/>
      <c r="K1" s="25"/>
      <c r="L1" s="25"/>
      <c r="M1" s="25"/>
      <c r="N1" s="27"/>
      <c r="O1" s="79"/>
      <c r="P1" s="80"/>
    </row>
    <row r="2" spans="1:16" x14ac:dyDescent="0.2">
      <c r="A2" s="28"/>
      <c r="B2" s="22"/>
      <c r="C2" s="22"/>
      <c r="D2" s="34" t="s">
        <v>91</v>
      </c>
      <c r="E2" s="175" t="s">
        <v>92</v>
      </c>
      <c r="F2" s="175"/>
      <c r="G2" s="22"/>
      <c r="H2" s="22"/>
      <c r="I2" s="22"/>
      <c r="J2" s="22"/>
      <c r="K2" s="34" t="s">
        <v>93</v>
      </c>
      <c r="L2" s="39" t="s">
        <v>35</v>
      </c>
      <c r="M2" s="22"/>
      <c r="N2" s="31"/>
      <c r="O2" s="79"/>
      <c r="P2" s="80"/>
    </row>
    <row r="3" spans="1:16" x14ac:dyDescent="0.2">
      <c r="A3" s="47"/>
      <c r="B3" s="49"/>
      <c r="C3" s="49"/>
      <c r="D3" s="49"/>
      <c r="E3" s="49"/>
      <c r="F3" s="49"/>
      <c r="G3" s="49"/>
      <c r="H3" s="49"/>
      <c r="I3" s="49"/>
      <c r="J3" s="49"/>
      <c r="K3" s="49"/>
      <c r="L3" s="49"/>
      <c r="M3" s="49"/>
      <c r="N3" s="51"/>
      <c r="O3" s="79"/>
      <c r="P3" s="80"/>
    </row>
    <row r="4" spans="1:16" x14ac:dyDescent="0.2">
      <c r="A4" s="23"/>
      <c r="B4" s="25"/>
      <c r="C4" s="25"/>
      <c r="D4" s="25"/>
      <c r="E4" s="25"/>
      <c r="F4" s="25"/>
      <c r="G4" s="25"/>
      <c r="H4" s="25"/>
      <c r="I4" s="25"/>
      <c r="J4" s="25"/>
      <c r="K4" s="25"/>
      <c r="L4" s="25"/>
      <c r="M4" s="25"/>
      <c r="N4" s="27"/>
      <c r="O4" s="79"/>
      <c r="P4" s="80"/>
    </row>
    <row r="5" spans="1:16" ht="16.899999999999999" customHeight="1" x14ac:dyDescent="0.2">
      <c r="A5" s="28"/>
      <c r="B5" s="176" t="s">
        <v>94</v>
      </c>
      <c r="C5" s="176"/>
      <c r="D5" s="176"/>
      <c r="E5" s="176"/>
      <c r="F5" s="176"/>
      <c r="G5" s="176"/>
      <c r="H5" s="176"/>
      <c r="I5" s="176"/>
      <c r="J5" s="176"/>
      <c r="K5" s="176"/>
      <c r="L5" s="22"/>
      <c r="M5" s="22"/>
      <c r="N5" s="31"/>
      <c r="O5" s="79"/>
      <c r="P5" s="80"/>
    </row>
    <row r="6" spans="1:16" x14ac:dyDescent="0.2">
      <c r="A6" s="28"/>
      <c r="B6" s="22"/>
      <c r="C6" s="22"/>
      <c r="D6" s="22"/>
      <c r="E6" s="22"/>
      <c r="F6" s="22"/>
      <c r="G6" s="22"/>
      <c r="H6" s="22"/>
      <c r="I6" s="22"/>
      <c r="J6" s="22"/>
      <c r="K6" s="22"/>
      <c r="L6" s="22"/>
      <c r="M6" s="22"/>
      <c r="N6" s="31"/>
      <c r="O6" s="79"/>
      <c r="P6" s="80"/>
    </row>
    <row r="7" spans="1:16" ht="13.35" customHeight="1" x14ac:dyDescent="0.2">
      <c r="A7" s="81"/>
      <c r="B7" s="82"/>
      <c r="C7" s="177" t="s">
        <v>95</v>
      </c>
      <c r="D7" s="177"/>
      <c r="E7" s="83" t="s">
        <v>96</v>
      </c>
      <c r="F7" s="83" t="s">
        <v>97</v>
      </c>
      <c r="G7" s="83" t="s">
        <v>98</v>
      </c>
      <c r="H7" s="83" t="s">
        <v>99</v>
      </c>
      <c r="I7" s="83" t="s">
        <v>98</v>
      </c>
      <c r="J7" s="83" t="s">
        <v>100</v>
      </c>
      <c r="K7" s="83" t="s">
        <v>98</v>
      </c>
      <c r="L7" s="22"/>
      <c r="M7" s="22"/>
      <c r="N7" s="31"/>
      <c r="O7" s="79"/>
      <c r="P7" s="80"/>
    </row>
    <row r="8" spans="1:16" x14ac:dyDescent="0.2">
      <c r="A8" s="81"/>
      <c r="B8" s="82"/>
      <c r="C8" s="177"/>
      <c r="D8" s="177"/>
      <c r="E8" s="84" t="s">
        <v>101</v>
      </c>
      <c r="F8" s="84" t="s">
        <v>102</v>
      </c>
      <c r="G8" s="84" t="s">
        <v>103</v>
      </c>
      <c r="H8" s="84" t="s">
        <v>102</v>
      </c>
      <c r="I8" s="84" t="s">
        <v>103</v>
      </c>
      <c r="J8" s="84" t="s">
        <v>102</v>
      </c>
      <c r="K8" s="84" t="s">
        <v>103</v>
      </c>
      <c r="L8" s="22"/>
      <c r="M8" s="22"/>
      <c r="N8" s="31"/>
      <c r="O8" s="79"/>
      <c r="P8" s="80"/>
    </row>
    <row r="9" spans="1:16" ht="16.899999999999999" customHeight="1" x14ac:dyDescent="0.2">
      <c r="A9" s="81"/>
      <c r="B9" s="85" t="str">
        <f t="shared" ref="B9:B15" si="0">CONCATENATE(IF(F9&lt;&gt;"",G9,0),IF(H9&lt;&gt;"",I9,0),0)</f>
        <v>120</v>
      </c>
      <c r="C9" s="6" t="s">
        <v>104</v>
      </c>
      <c r="D9" s="6"/>
      <c r="E9" s="86"/>
      <c r="F9" s="39" t="s">
        <v>35</v>
      </c>
      <c r="G9" s="39">
        <v>1</v>
      </c>
      <c r="H9" s="39" t="s">
        <v>35</v>
      </c>
      <c r="I9" s="39">
        <v>2</v>
      </c>
      <c r="J9" s="39" t="s">
        <v>35</v>
      </c>
      <c r="K9" s="39"/>
      <c r="L9" s="22"/>
      <c r="M9" s="22"/>
      <c r="N9" s="31"/>
      <c r="O9" s="79"/>
      <c r="P9" t="s">
        <v>105</v>
      </c>
    </row>
    <row r="10" spans="1:16" ht="16.899999999999999" customHeight="1" x14ac:dyDescent="0.2">
      <c r="A10" s="81"/>
      <c r="B10" s="85" t="str">
        <f t="shared" si="0"/>
        <v>120</v>
      </c>
      <c r="C10" s="6" t="s">
        <v>106</v>
      </c>
      <c r="D10" s="6"/>
      <c r="E10" s="86"/>
      <c r="F10" s="39" t="s">
        <v>35</v>
      </c>
      <c r="G10" s="39">
        <v>1</v>
      </c>
      <c r="H10" s="39" t="s">
        <v>35</v>
      </c>
      <c r="I10" s="39">
        <v>2</v>
      </c>
      <c r="J10" s="39" t="s">
        <v>35</v>
      </c>
      <c r="K10" s="39"/>
      <c r="L10" s="22"/>
      <c r="M10" s="22"/>
      <c r="N10" s="31"/>
      <c r="O10" s="79"/>
      <c r="P10" t="s">
        <v>107</v>
      </c>
    </row>
    <row r="11" spans="1:16" ht="16.899999999999999" customHeight="1" x14ac:dyDescent="0.2">
      <c r="A11" s="81"/>
      <c r="B11" s="85" t="str">
        <f t="shared" si="0"/>
        <v>210</v>
      </c>
      <c r="C11" s="6" t="s">
        <v>108</v>
      </c>
      <c r="D11" s="6"/>
      <c r="E11" s="86"/>
      <c r="F11" s="39" t="s">
        <v>35</v>
      </c>
      <c r="G11" s="39">
        <v>2</v>
      </c>
      <c r="H11" s="39" t="s">
        <v>35</v>
      </c>
      <c r="I11" s="39">
        <v>1</v>
      </c>
      <c r="J11" s="39" t="s">
        <v>35</v>
      </c>
      <c r="K11" s="39"/>
      <c r="L11" s="22"/>
      <c r="M11" s="22"/>
      <c r="N11" s="31"/>
      <c r="O11" s="79"/>
      <c r="P11" t="s">
        <v>109</v>
      </c>
    </row>
    <row r="12" spans="1:16" ht="16.899999999999999" customHeight="1" x14ac:dyDescent="0.2">
      <c r="A12" s="81"/>
      <c r="B12" s="85" t="str">
        <f t="shared" si="0"/>
        <v>210</v>
      </c>
      <c r="C12" s="6" t="s">
        <v>110</v>
      </c>
      <c r="D12" s="6"/>
      <c r="E12" s="86"/>
      <c r="F12" s="39" t="s">
        <v>35</v>
      </c>
      <c r="G12" s="39">
        <v>2</v>
      </c>
      <c r="H12" s="39" t="s">
        <v>35</v>
      </c>
      <c r="I12" s="39">
        <v>1</v>
      </c>
      <c r="J12" s="39" t="s">
        <v>35</v>
      </c>
      <c r="K12" s="39"/>
      <c r="L12" s="22"/>
      <c r="M12" s="22"/>
      <c r="N12" s="31"/>
      <c r="O12" s="79"/>
      <c r="P12" t="s">
        <v>111</v>
      </c>
    </row>
    <row r="13" spans="1:16" ht="16.899999999999999" customHeight="1" x14ac:dyDescent="0.2">
      <c r="A13" s="81"/>
      <c r="B13" s="85" t="str">
        <f t="shared" si="0"/>
        <v>210</v>
      </c>
      <c r="C13" s="6" t="s">
        <v>112</v>
      </c>
      <c r="D13" s="6"/>
      <c r="E13" s="86"/>
      <c r="F13" s="39" t="s">
        <v>35</v>
      </c>
      <c r="G13" s="39">
        <v>2</v>
      </c>
      <c r="H13" s="39" t="s">
        <v>35</v>
      </c>
      <c r="I13" s="39">
        <v>1</v>
      </c>
      <c r="J13" s="39" t="s">
        <v>35</v>
      </c>
      <c r="K13" s="39"/>
      <c r="L13" s="22"/>
      <c r="M13" s="22"/>
      <c r="N13" s="31"/>
      <c r="O13" s="79"/>
      <c r="P13" t="s">
        <v>113</v>
      </c>
    </row>
    <row r="14" spans="1:16" ht="16.899999999999999" customHeight="1" x14ac:dyDescent="0.2">
      <c r="A14" s="81"/>
      <c r="B14" s="85" t="str">
        <f t="shared" si="0"/>
        <v>000</v>
      </c>
      <c r="C14" s="6" t="s">
        <v>114</v>
      </c>
      <c r="D14" s="6"/>
      <c r="E14" s="86"/>
      <c r="F14" s="39"/>
      <c r="G14" s="39"/>
      <c r="H14" s="39"/>
      <c r="I14" s="39"/>
      <c r="J14" s="39"/>
      <c r="K14" s="39"/>
      <c r="L14" s="22"/>
      <c r="M14" s="22"/>
      <c r="N14" s="31"/>
      <c r="O14" s="79"/>
      <c r="P14" t="s">
        <v>113</v>
      </c>
    </row>
    <row r="15" spans="1:16" ht="16.899999999999999" customHeight="1" x14ac:dyDescent="0.2">
      <c r="A15" s="81"/>
      <c r="B15" s="85" t="str">
        <f t="shared" si="0"/>
        <v>120</v>
      </c>
      <c r="C15" s="6" t="s">
        <v>115</v>
      </c>
      <c r="D15" s="6"/>
      <c r="E15" s="86"/>
      <c r="F15" s="39" t="s">
        <v>35</v>
      </c>
      <c r="G15" s="39">
        <v>1</v>
      </c>
      <c r="H15" s="39" t="s">
        <v>35</v>
      </c>
      <c r="I15" s="39">
        <v>2</v>
      </c>
      <c r="J15" s="39" t="s">
        <v>35</v>
      </c>
      <c r="K15" s="39"/>
      <c r="L15" s="22"/>
      <c r="M15" s="22"/>
      <c r="N15" s="31"/>
      <c r="O15" s="79"/>
      <c r="P15" t="s">
        <v>113</v>
      </c>
    </row>
    <row r="16" spans="1:16" ht="16.899999999999999" customHeight="1" x14ac:dyDescent="0.2">
      <c r="A16" s="28"/>
      <c r="B16" s="22"/>
      <c r="C16" s="87"/>
      <c r="D16" s="34"/>
      <c r="E16" s="44"/>
      <c r="F16" s="82">
        <f>COUNTBLANK(F9:F15)</f>
        <v>1</v>
      </c>
      <c r="G16" s="88"/>
      <c r="H16" s="82">
        <f>COUNTBLANK(H9:H15)</f>
        <v>1</v>
      </c>
      <c r="I16" s="88"/>
      <c r="J16" s="82">
        <f>COUNTBLANK(J9:J15)</f>
        <v>1</v>
      </c>
      <c r="K16" s="44"/>
      <c r="L16" s="22"/>
      <c r="M16" s="22"/>
      <c r="N16" s="31"/>
      <c r="O16" s="79"/>
    </row>
    <row r="17" spans="1:15" ht="16.899999999999999" customHeight="1" x14ac:dyDescent="0.2">
      <c r="A17" s="28"/>
      <c r="B17" s="22"/>
      <c r="C17" s="87" t="s">
        <v>116</v>
      </c>
      <c r="D17" s="34"/>
      <c r="E17" s="44"/>
      <c r="F17" s="22"/>
      <c r="G17" s="44"/>
      <c r="H17" s="22"/>
      <c r="I17" s="44"/>
      <c r="J17" s="22"/>
      <c r="K17" s="44"/>
      <c r="L17" s="22"/>
      <c r="M17" s="22"/>
      <c r="N17" s="31"/>
      <c r="O17" s="79"/>
    </row>
    <row r="18" spans="1:15" ht="29.1" customHeight="1" x14ac:dyDescent="0.2">
      <c r="A18" s="28"/>
      <c r="B18" s="22"/>
      <c r="C18" s="178" t="s">
        <v>117</v>
      </c>
      <c r="D18" s="178"/>
      <c r="E18" s="178"/>
      <c r="F18" s="178"/>
      <c r="G18" s="178"/>
      <c r="H18" s="178"/>
      <c r="I18" s="178"/>
      <c r="J18" s="178"/>
      <c r="K18" s="178"/>
      <c r="L18" s="22"/>
      <c r="M18" s="22"/>
      <c r="N18" s="31"/>
      <c r="O18" s="79"/>
    </row>
    <row r="19" spans="1:15" ht="16.899999999999999" customHeight="1" x14ac:dyDescent="0.2">
      <c r="A19" s="28"/>
      <c r="B19" s="22"/>
      <c r="C19" s="87"/>
      <c r="D19" s="34"/>
      <c r="E19" s="44"/>
      <c r="F19" s="22"/>
      <c r="G19" s="44"/>
      <c r="H19" s="22"/>
      <c r="I19" s="44"/>
      <c r="J19" s="22"/>
      <c r="K19" s="44"/>
      <c r="L19" s="22"/>
      <c r="M19" s="22"/>
      <c r="N19" s="31"/>
      <c r="O19" s="79"/>
    </row>
    <row r="20" spans="1:15" ht="16.899999999999999" customHeight="1" x14ac:dyDescent="0.2">
      <c r="A20" s="28"/>
      <c r="B20" s="22"/>
      <c r="C20" s="87" t="s">
        <v>118</v>
      </c>
      <c r="D20" s="34"/>
      <c r="E20" s="44"/>
      <c r="F20" s="22"/>
      <c r="G20" s="44"/>
      <c r="H20" s="22"/>
      <c r="I20" s="44"/>
      <c r="J20" s="22"/>
      <c r="K20" s="44"/>
      <c r="L20" s="22"/>
      <c r="M20" s="22"/>
      <c r="N20" s="31"/>
      <c r="O20" s="79"/>
    </row>
    <row r="21" spans="1:15" ht="12.75" customHeight="1" x14ac:dyDescent="0.2">
      <c r="A21" s="28"/>
      <c r="B21" s="22"/>
      <c r="C21" s="178" t="s">
        <v>119</v>
      </c>
      <c r="D21" s="178"/>
      <c r="E21" s="178"/>
      <c r="F21" s="178"/>
      <c r="G21" s="178"/>
      <c r="H21" s="178"/>
      <c r="I21" s="178"/>
      <c r="J21" s="178"/>
      <c r="K21" s="178"/>
      <c r="L21" s="22"/>
      <c r="M21" s="22"/>
      <c r="N21" s="31"/>
      <c r="O21" s="79"/>
    </row>
    <row r="22" spans="1:15" x14ac:dyDescent="0.2">
      <c r="A22" s="28"/>
      <c r="B22" s="22"/>
      <c r="C22" s="22"/>
      <c r="D22" s="34"/>
      <c r="E22" s="22"/>
      <c r="F22" s="22"/>
      <c r="G22" s="22"/>
      <c r="H22" s="22"/>
      <c r="I22" s="22"/>
      <c r="J22" s="22"/>
      <c r="K22" s="22"/>
      <c r="L22" s="22"/>
      <c r="M22" s="22"/>
      <c r="N22" s="31"/>
      <c r="O22" s="79"/>
    </row>
    <row r="23" spans="1:15" x14ac:dyDescent="0.2">
      <c r="A23" s="28"/>
      <c r="B23" s="22"/>
      <c r="C23" s="22" t="s">
        <v>120</v>
      </c>
      <c r="D23" s="34"/>
      <c r="E23" s="22"/>
      <c r="F23" s="22"/>
      <c r="G23" s="22"/>
      <c r="H23" s="22"/>
      <c r="I23" s="22"/>
      <c r="J23" s="22"/>
      <c r="K23" s="22"/>
      <c r="L23" s="22"/>
      <c r="M23" s="22"/>
      <c r="N23" s="31"/>
      <c r="O23" s="79"/>
    </row>
    <row r="24" spans="1:15" ht="54.2" customHeight="1" x14ac:dyDescent="0.2">
      <c r="A24" s="28"/>
      <c r="B24" s="22"/>
      <c r="C24" s="167" t="s">
        <v>121</v>
      </c>
      <c r="D24" s="167"/>
      <c r="E24" s="167"/>
      <c r="F24" s="167"/>
      <c r="G24" s="167"/>
      <c r="H24" s="167"/>
      <c r="I24" s="167"/>
      <c r="J24" s="167"/>
      <c r="K24" s="167"/>
      <c r="L24" s="22"/>
      <c r="M24" s="22"/>
      <c r="N24" s="31"/>
      <c r="O24" s="79"/>
    </row>
    <row r="25" spans="1:15" x14ac:dyDescent="0.2">
      <c r="A25" s="47"/>
      <c r="B25" s="49"/>
      <c r="C25" s="49"/>
      <c r="D25" s="89"/>
      <c r="E25" s="90"/>
      <c r="F25" s="49"/>
      <c r="G25" s="49"/>
      <c r="H25" s="49"/>
      <c r="I25" s="49"/>
      <c r="J25" s="49"/>
      <c r="K25" s="49"/>
      <c r="L25" s="49"/>
      <c r="M25" s="49"/>
      <c r="N25" s="51"/>
      <c r="O25" s="79"/>
    </row>
    <row r="26" spans="1:15" x14ac:dyDescent="0.2">
      <c r="O26" s="79"/>
    </row>
    <row r="27" spans="1:15" x14ac:dyDescent="0.2">
      <c r="O27" s="79"/>
    </row>
    <row r="28" spans="1:15" x14ac:dyDescent="0.2">
      <c r="O28" s="79"/>
    </row>
  </sheetData>
  <sheetProtection password="8D9C" sheet="1" objects="1" scenarios="1" selectLockedCells="1"/>
  <mergeCells count="13">
    <mergeCell ref="C18:K18"/>
    <mergeCell ref="C21:K21"/>
    <mergeCell ref="C24:K24"/>
    <mergeCell ref="C11:D11"/>
    <mergeCell ref="C12:D12"/>
    <mergeCell ref="C13:D13"/>
    <mergeCell ref="C14:D14"/>
    <mergeCell ref="C15:D15"/>
    <mergeCell ref="E2:F2"/>
    <mergeCell ref="B5:K5"/>
    <mergeCell ref="C7:D8"/>
    <mergeCell ref="C9:D9"/>
    <mergeCell ref="C10:D10"/>
  </mergeCells>
  <conditionalFormatting sqref="A4:N6 H7:H16 J7:J16 L7:N15 A17:N25 A16:G16 K16:N16 I16 A7:F15">
    <cfRule type="expression" dxfId="55" priority="2">
      <formula>$L$2=""</formula>
    </cfRule>
  </conditionalFormatting>
  <conditionalFormatting sqref="G7:G15 I7:I15 K7:K15">
    <cfRule type="expression" dxfId="54" priority="3">
      <formula>$L$2=""</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Roman,Обычный"&amp;12&amp;A</oddHeader>
    <oddFooter>&amp;C&amp;"Times New Roman,Обычный"&amp;12Страница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110" zoomScaleNormal="110" workbookViewId="0">
      <selection activeCell="L2" sqref="L2"/>
    </sheetView>
  </sheetViews>
  <sheetFormatPr defaultColWidth="12.5703125" defaultRowHeight="12.75" x14ac:dyDescent="0.2"/>
  <cols>
    <col min="1" max="1" width="5.140625" customWidth="1"/>
    <col min="2" max="2" width="10.28515625" customWidth="1"/>
    <col min="3" max="3" width="15.85546875" customWidth="1"/>
    <col min="4" max="4" width="1.5703125" customWidth="1"/>
    <col min="5" max="5" width="37.7109375" customWidth="1"/>
    <col min="6" max="6" width="13.42578125" customWidth="1"/>
    <col min="7" max="7" width="9.140625" customWidth="1"/>
    <col min="8" max="8" width="13.42578125" customWidth="1"/>
    <col min="9" max="9" width="9.140625" customWidth="1"/>
    <col min="10" max="10" width="13.42578125" customWidth="1"/>
    <col min="11" max="11" width="9.140625" customWidth="1"/>
    <col min="12" max="12" width="2.42578125" customWidth="1"/>
    <col min="13" max="13" width="1.140625" customWidth="1"/>
    <col min="14" max="14" width="0.7109375" customWidth="1"/>
  </cols>
  <sheetData>
    <row r="1" spans="1:16" x14ac:dyDescent="0.2">
      <c r="A1" s="23"/>
      <c r="B1" s="25"/>
      <c r="C1" s="25"/>
      <c r="D1" s="25"/>
      <c r="E1" s="25"/>
      <c r="F1" s="25"/>
      <c r="G1" s="25"/>
      <c r="H1" s="25"/>
      <c r="I1" s="25"/>
      <c r="J1" s="25"/>
      <c r="K1" s="25"/>
      <c r="L1" s="25"/>
      <c r="M1" s="25"/>
      <c r="N1" s="27"/>
      <c r="O1" s="79"/>
      <c r="P1" s="79"/>
    </row>
    <row r="2" spans="1:16" x14ac:dyDescent="0.2">
      <c r="A2" s="28"/>
      <c r="B2" s="22"/>
      <c r="C2" s="22"/>
      <c r="D2" s="34" t="s">
        <v>91</v>
      </c>
      <c r="E2" s="175" t="s">
        <v>122</v>
      </c>
      <c r="F2" s="175"/>
      <c r="G2" s="22"/>
      <c r="H2" s="22"/>
      <c r="I2" s="22"/>
      <c r="J2" s="22"/>
      <c r="K2" s="34" t="s">
        <v>93</v>
      </c>
      <c r="L2" s="39"/>
      <c r="M2" s="22"/>
      <c r="N2" s="31"/>
      <c r="O2" s="79"/>
      <c r="P2" s="79"/>
    </row>
    <row r="3" spans="1:16" x14ac:dyDescent="0.2">
      <c r="A3" s="47"/>
      <c r="B3" s="49"/>
      <c r="C3" s="49"/>
      <c r="D3" s="49"/>
      <c r="E3" s="49"/>
      <c r="F3" s="49"/>
      <c r="G3" s="49"/>
      <c r="H3" s="49"/>
      <c r="I3" s="49"/>
      <c r="J3" s="49"/>
      <c r="K3" s="49"/>
      <c r="L3" s="49"/>
      <c r="M3" s="49"/>
      <c r="N3" s="51"/>
      <c r="O3" s="79"/>
      <c r="P3" s="79"/>
    </row>
    <row r="4" spans="1:16" x14ac:dyDescent="0.2">
      <c r="A4" s="23"/>
      <c r="B4" s="25"/>
      <c r="C4" s="25"/>
      <c r="D4" s="25"/>
      <c r="E4" s="25"/>
      <c r="F4" s="25"/>
      <c r="G4" s="25"/>
      <c r="H4" s="25"/>
      <c r="I4" s="25"/>
      <c r="J4" s="25"/>
      <c r="K4" s="25"/>
      <c r="L4" s="25"/>
      <c r="M4" s="25"/>
      <c r="N4" s="27"/>
      <c r="O4" s="79"/>
      <c r="P4" s="79"/>
    </row>
    <row r="5" spans="1:16" ht="16.899999999999999" customHeight="1" x14ac:dyDescent="0.2">
      <c r="A5" s="28"/>
      <c r="B5" s="176" t="s">
        <v>94</v>
      </c>
      <c r="C5" s="176"/>
      <c r="D5" s="176"/>
      <c r="E5" s="176"/>
      <c r="F5" s="176"/>
      <c r="G5" s="176"/>
      <c r="H5" s="176"/>
      <c r="I5" s="176"/>
      <c r="J5" s="176"/>
      <c r="K5" s="176"/>
      <c r="L5" s="22"/>
      <c r="M5" s="22"/>
      <c r="N5" s="31"/>
      <c r="O5" s="79"/>
      <c r="P5" s="79"/>
    </row>
    <row r="6" spans="1:16" x14ac:dyDescent="0.2">
      <c r="A6" s="28"/>
      <c r="B6" s="22"/>
      <c r="C6" s="22"/>
      <c r="D6" s="22"/>
      <c r="E6" s="22"/>
      <c r="F6" s="22"/>
      <c r="G6" s="22"/>
      <c r="H6" s="22"/>
      <c r="I6" s="22"/>
      <c r="J6" s="22"/>
      <c r="K6" s="22"/>
      <c r="L6" s="22"/>
      <c r="M6" s="22"/>
      <c r="N6" s="31"/>
      <c r="O6" s="79"/>
      <c r="P6" s="79"/>
    </row>
    <row r="7" spans="1:16" ht="13.35" customHeight="1" x14ac:dyDescent="0.2">
      <c r="A7" s="28"/>
      <c r="B7" s="82"/>
      <c r="C7" s="177" t="s">
        <v>95</v>
      </c>
      <c r="D7" s="177"/>
      <c r="E7" s="83" t="s">
        <v>96</v>
      </c>
      <c r="F7" s="83" t="s">
        <v>97</v>
      </c>
      <c r="G7" s="83" t="s">
        <v>98</v>
      </c>
      <c r="H7" s="83" t="s">
        <v>99</v>
      </c>
      <c r="I7" s="83" t="s">
        <v>98</v>
      </c>
      <c r="J7" s="83" t="s">
        <v>100</v>
      </c>
      <c r="K7" s="83" t="s">
        <v>98</v>
      </c>
      <c r="L7" s="22"/>
      <c r="M7" s="22"/>
      <c r="N7" s="31"/>
      <c r="O7" s="79"/>
      <c r="P7" s="79"/>
    </row>
    <row r="8" spans="1:16" x14ac:dyDescent="0.2">
      <c r="A8" s="28"/>
      <c r="B8" s="82"/>
      <c r="C8" s="177"/>
      <c r="D8" s="177"/>
      <c r="E8" s="84" t="s">
        <v>101</v>
      </c>
      <c r="F8" s="84" t="s">
        <v>102</v>
      </c>
      <c r="G8" s="84" t="s">
        <v>103</v>
      </c>
      <c r="H8" s="84" t="s">
        <v>102</v>
      </c>
      <c r="I8" s="84" t="s">
        <v>103</v>
      </c>
      <c r="J8" s="84" t="s">
        <v>102</v>
      </c>
      <c r="K8" s="84" t="s">
        <v>103</v>
      </c>
      <c r="L8" s="22"/>
      <c r="M8" s="22"/>
      <c r="N8" s="31"/>
      <c r="O8" s="79"/>
      <c r="P8" s="79"/>
    </row>
    <row r="9" spans="1:16" ht="16.899999999999999" customHeight="1" x14ac:dyDescent="0.2">
      <c r="A9" s="28"/>
      <c r="B9" s="82" t="str">
        <f t="shared" ref="B9:B16" si="0">CONCATENATE(IF(F9&lt;&gt;"",G9,0),IF(H9&lt;&gt;"",I9,0),IF(J9&lt;&gt;"",K9,0))</f>
        <v>111</v>
      </c>
      <c r="C9" s="6" t="s">
        <v>104</v>
      </c>
      <c r="D9" s="6"/>
      <c r="E9" s="86"/>
      <c r="F9" s="39" t="s">
        <v>35</v>
      </c>
      <c r="G9" s="39">
        <v>1</v>
      </c>
      <c r="H9" s="39" t="s">
        <v>35</v>
      </c>
      <c r="I9" s="39">
        <v>1</v>
      </c>
      <c r="J9" s="39" t="s">
        <v>35</v>
      </c>
      <c r="K9" s="39">
        <v>1</v>
      </c>
      <c r="L9" s="22"/>
      <c r="M9" s="22"/>
      <c r="N9" s="31"/>
      <c r="O9" s="79"/>
      <c r="P9" s="79"/>
    </row>
    <row r="10" spans="1:16" ht="16.899999999999999" customHeight="1" x14ac:dyDescent="0.2">
      <c r="A10" s="28"/>
      <c r="B10" s="82" t="str">
        <f t="shared" si="0"/>
        <v>111</v>
      </c>
      <c r="C10" s="6" t="s">
        <v>106</v>
      </c>
      <c r="D10" s="6"/>
      <c r="E10" s="86"/>
      <c r="F10" s="39" t="s">
        <v>35</v>
      </c>
      <c r="G10" s="39">
        <v>1</v>
      </c>
      <c r="H10" s="39" t="s">
        <v>35</v>
      </c>
      <c r="I10" s="39">
        <v>1</v>
      </c>
      <c r="J10" s="39" t="s">
        <v>35</v>
      </c>
      <c r="K10" s="39">
        <v>1</v>
      </c>
      <c r="L10" s="22"/>
      <c r="M10" s="22"/>
      <c r="N10" s="31"/>
      <c r="O10" s="79"/>
      <c r="P10" s="79"/>
    </row>
    <row r="11" spans="1:16" ht="16.899999999999999" customHeight="1" x14ac:dyDescent="0.2">
      <c r="A11" s="28"/>
      <c r="B11" s="82" t="str">
        <f t="shared" si="0"/>
        <v>111</v>
      </c>
      <c r="C11" s="6" t="s">
        <v>108</v>
      </c>
      <c r="D11" s="6"/>
      <c r="E11" s="86"/>
      <c r="F11" s="39" t="s">
        <v>35</v>
      </c>
      <c r="G11" s="39">
        <v>1</v>
      </c>
      <c r="H11" s="39" t="s">
        <v>35</v>
      </c>
      <c r="I11" s="39">
        <v>1</v>
      </c>
      <c r="J11" s="39" t="s">
        <v>35</v>
      </c>
      <c r="K11" s="39">
        <v>1</v>
      </c>
      <c r="L11" s="22"/>
      <c r="M11" s="22"/>
      <c r="N11" s="31"/>
      <c r="O11" s="79"/>
      <c r="P11" s="79"/>
    </row>
    <row r="12" spans="1:16" ht="16.899999999999999" customHeight="1" x14ac:dyDescent="0.2">
      <c r="A12" s="28"/>
      <c r="B12" s="82" t="str">
        <f t="shared" si="0"/>
        <v>111</v>
      </c>
      <c r="C12" s="6" t="s">
        <v>110</v>
      </c>
      <c r="D12" s="6"/>
      <c r="E12" s="86"/>
      <c r="F12" s="39" t="s">
        <v>35</v>
      </c>
      <c r="G12" s="39">
        <v>1</v>
      </c>
      <c r="H12" s="39" t="s">
        <v>35</v>
      </c>
      <c r="I12" s="39">
        <v>1</v>
      </c>
      <c r="J12" s="39" t="s">
        <v>35</v>
      </c>
      <c r="K12" s="39">
        <v>1</v>
      </c>
      <c r="L12" s="22"/>
      <c r="M12" s="22"/>
      <c r="N12" s="31"/>
      <c r="O12" s="79"/>
      <c r="P12" s="79"/>
    </row>
    <row r="13" spans="1:16" ht="16.899999999999999" customHeight="1" x14ac:dyDescent="0.2">
      <c r="A13" s="28"/>
      <c r="B13" s="82" t="str">
        <f t="shared" si="0"/>
        <v>111</v>
      </c>
      <c r="C13" s="6" t="s">
        <v>112</v>
      </c>
      <c r="D13" s="6"/>
      <c r="E13" s="86"/>
      <c r="F13" s="39" t="s">
        <v>35</v>
      </c>
      <c r="G13" s="39">
        <v>1</v>
      </c>
      <c r="H13" s="39" t="s">
        <v>35</v>
      </c>
      <c r="I13" s="39">
        <v>1</v>
      </c>
      <c r="J13" s="39" t="s">
        <v>35</v>
      </c>
      <c r="K13" s="39">
        <v>1</v>
      </c>
      <c r="L13" s="22"/>
      <c r="M13" s="22"/>
      <c r="N13" s="31"/>
      <c r="O13" s="79"/>
      <c r="P13" s="79"/>
    </row>
    <row r="14" spans="1:16" ht="16.899999999999999" customHeight="1" x14ac:dyDescent="0.2">
      <c r="A14" s="28"/>
      <c r="B14" s="82" t="str">
        <f t="shared" si="0"/>
        <v>111</v>
      </c>
      <c r="C14" s="6" t="s">
        <v>114</v>
      </c>
      <c r="D14" s="6"/>
      <c r="E14" s="86"/>
      <c r="F14" s="39" t="s">
        <v>35</v>
      </c>
      <c r="G14" s="39">
        <v>1</v>
      </c>
      <c r="H14" s="39" t="s">
        <v>35</v>
      </c>
      <c r="I14" s="39">
        <v>1</v>
      </c>
      <c r="J14" s="39" t="s">
        <v>35</v>
      </c>
      <c r="K14" s="39">
        <v>1</v>
      </c>
      <c r="L14" s="22"/>
      <c r="M14" s="22"/>
      <c r="N14" s="31"/>
      <c r="O14" s="79"/>
      <c r="P14" s="79"/>
    </row>
    <row r="15" spans="1:16" ht="16.899999999999999" customHeight="1" x14ac:dyDescent="0.2">
      <c r="A15" s="28"/>
      <c r="B15" s="82" t="str">
        <f t="shared" si="0"/>
        <v>111</v>
      </c>
      <c r="C15" s="6" t="s">
        <v>115</v>
      </c>
      <c r="D15" s="6"/>
      <c r="E15" s="86"/>
      <c r="F15" s="39" t="s">
        <v>35</v>
      </c>
      <c r="G15" s="39">
        <v>1</v>
      </c>
      <c r="H15" s="39" t="s">
        <v>35</v>
      </c>
      <c r="I15" s="39">
        <v>1</v>
      </c>
      <c r="J15" s="39" t="s">
        <v>35</v>
      </c>
      <c r="K15" s="39">
        <v>1</v>
      </c>
      <c r="L15" s="22"/>
      <c r="M15" s="22"/>
      <c r="N15" s="31"/>
      <c r="O15" s="79"/>
      <c r="P15" s="79"/>
    </row>
    <row r="16" spans="1:16" ht="16.899999999999999" customHeight="1" x14ac:dyDescent="0.2">
      <c r="A16" s="28"/>
      <c r="B16" s="82" t="str">
        <f t="shared" si="0"/>
        <v>111</v>
      </c>
      <c r="C16" s="6" t="s">
        <v>123</v>
      </c>
      <c r="D16" s="6"/>
      <c r="E16" s="86"/>
      <c r="F16" s="39" t="s">
        <v>35</v>
      </c>
      <c r="G16" s="39">
        <v>1</v>
      </c>
      <c r="H16" s="39" t="s">
        <v>35</v>
      </c>
      <c r="I16" s="39">
        <v>1</v>
      </c>
      <c r="J16" s="39" t="s">
        <v>35</v>
      </c>
      <c r="K16" s="39">
        <v>1</v>
      </c>
      <c r="L16" s="22"/>
      <c r="M16" s="22"/>
      <c r="N16" s="31"/>
      <c r="O16" s="79"/>
      <c r="P16" s="79"/>
    </row>
    <row r="17" spans="1:16" ht="16.899999999999999" customHeight="1" x14ac:dyDescent="0.2">
      <c r="A17" s="28"/>
      <c r="B17" s="22"/>
      <c r="C17" s="87"/>
      <c r="D17" s="34"/>
      <c r="E17" s="44"/>
      <c r="F17" s="22"/>
      <c r="G17" s="44"/>
      <c r="H17" s="22"/>
      <c r="I17" s="44"/>
      <c r="J17" s="22"/>
      <c r="K17" s="44"/>
      <c r="L17" s="22"/>
      <c r="M17" s="22"/>
      <c r="N17" s="31"/>
      <c r="O17" s="79"/>
    </row>
    <row r="18" spans="1:16" ht="16.899999999999999" customHeight="1" x14ac:dyDescent="0.2">
      <c r="A18" s="28"/>
      <c r="B18" s="22"/>
      <c r="C18" s="87" t="s">
        <v>116</v>
      </c>
      <c r="D18" s="34"/>
      <c r="E18" s="44"/>
      <c r="F18" s="22"/>
      <c r="G18" s="44"/>
      <c r="H18" s="22"/>
      <c r="I18" s="44"/>
      <c r="J18" s="22"/>
      <c r="K18" s="44"/>
      <c r="L18" s="22"/>
      <c r="M18" s="22"/>
      <c r="N18" s="31"/>
      <c r="O18" s="79"/>
    </row>
    <row r="19" spans="1:16" ht="12.75" customHeight="1" x14ac:dyDescent="0.2">
      <c r="A19" s="28"/>
      <c r="B19" s="22"/>
      <c r="C19" s="178" t="s">
        <v>124</v>
      </c>
      <c r="D19" s="178"/>
      <c r="E19" s="178"/>
      <c r="F19" s="178"/>
      <c r="G19" s="178"/>
      <c r="H19" s="178"/>
      <c r="I19" s="178"/>
      <c r="J19" s="178"/>
      <c r="K19" s="178"/>
      <c r="L19" s="22"/>
      <c r="M19" s="22"/>
      <c r="N19" s="31"/>
      <c r="O19" s="79"/>
    </row>
    <row r="20" spans="1:16" ht="16.899999999999999" customHeight="1" x14ac:dyDescent="0.2">
      <c r="A20" s="28"/>
      <c r="B20" s="22"/>
      <c r="C20" s="87"/>
      <c r="D20" s="34"/>
      <c r="E20" s="44"/>
      <c r="F20" s="22"/>
      <c r="G20" s="44"/>
      <c r="H20" s="22"/>
      <c r="I20" s="44"/>
      <c r="J20" s="22"/>
      <c r="K20" s="44"/>
      <c r="L20" s="22"/>
      <c r="M20" s="22"/>
      <c r="N20" s="31"/>
      <c r="O20" s="79"/>
    </row>
    <row r="21" spans="1:16" ht="16.899999999999999" customHeight="1" x14ac:dyDescent="0.2">
      <c r="A21" s="28"/>
      <c r="B21" s="22"/>
      <c r="C21" s="87" t="s">
        <v>118</v>
      </c>
      <c r="D21" s="34"/>
      <c r="E21" s="44"/>
      <c r="F21" s="22"/>
      <c r="G21" s="44"/>
      <c r="H21" s="22"/>
      <c r="I21" s="44"/>
      <c r="J21" s="22"/>
      <c r="K21" s="44"/>
      <c r="L21" s="22"/>
      <c r="M21" s="22"/>
      <c r="N21" s="31"/>
      <c r="O21" s="79"/>
    </row>
    <row r="22" spans="1:16" ht="12.75" customHeight="1" x14ac:dyDescent="0.2">
      <c r="A22" s="28"/>
      <c r="B22" s="22"/>
      <c r="C22" s="178" t="s">
        <v>119</v>
      </c>
      <c r="D22" s="178"/>
      <c r="E22" s="178"/>
      <c r="F22" s="178"/>
      <c r="G22" s="178"/>
      <c r="H22" s="178"/>
      <c r="I22" s="178"/>
      <c r="J22" s="178"/>
      <c r="K22" s="178"/>
      <c r="L22" s="22"/>
      <c r="M22" s="22"/>
      <c r="N22" s="31"/>
      <c r="O22" s="79"/>
    </row>
    <row r="23" spans="1:16" x14ac:dyDescent="0.2">
      <c r="A23" s="28"/>
      <c r="B23" s="22"/>
      <c r="C23" s="22"/>
      <c r="D23" s="34"/>
      <c r="E23" s="22"/>
      <c r="F23" s="22"/>
      <c r="G23" s="22"/>
      <c r="H23" s="22"/>
      <c r="I23" s="22"/>
      <c r="J23" s="22"/>
      <c r="K23" s="22"/>
      <c r="L23" s="22"/>
      <c r="M23" s="22"/>
      <c r="N23" s="31"/>
      <c r="O23" s="79"/>
    </row>
    <row r="24" spans="1:16" ht="12.75" customHeight="1" x14ac:dyDescent="0.2">
      <c r="A24" s="28"/>
      <c r="B24" s="22"/>
      <c r="C24" s="22" t="s">
        <v>125</v>
      </c>
      <c r="D24" s="34"/>
      <c r="E24" s="22"/>
      <c r="F24" s="22"/>
      <c r="G24" s="22"/>
      <c r="H24" s="22"/>
      <c r="I24" s="22"/>
      <c r="J24" s="22"/>
      <c r="K24" s="22"/>
      <c r="L24" s="22"/>
      <c r="M24" s="22"/>
      <c r="N24" s="31"/>
      <c r="O24" s="79"/>
      <c r="P24" s="79"/>
    </row>
    <row r="25" spans="1:16" ht="39.6" customHeight="1" x14ac:dyDescent="0.2">
      <c r="A25" s="28"/>
      <c r="B25" s="22"/>
      <c r="C25" s="179" t="s">
        <v>126</v>
      </c>
      <c r="D25" s="179"/>
      <c r="E25" s="179"/>
      <c r="F25" s="179"/>
      <c r="G25" s="179"/>
      <c r="H25" s="179"/>
      <c r="I25" s="179"/>
      <c r="J25" s="179"/>
      <c r="K25" s="179"/>
      <c r="L25" s="22"/>
      <c r="M25" s="22"/>
      <c r="N25" s="31"/>
      <c r="O25" s="79"/>
      <c r="P25" s="79"/>
    </row>
    <row r="26" spans="1:16" x14ac:dyDescent="0.2">
      <c r="A26" s="47"/>
      <c r="B26" s="49"/>
      <c r="C26" s="49"/>
      <c r="D26" s="89"/>
      <c r="E26" s="90"/>
      <c r="F26" s="49"/>
      <c r="G26" s="49"/>
      <c r="H26" s="49"/>
      <c r="I26" s="49"/>
      <c r="J26" s="49"/>
      <c r="K26" s="49"/>
      <c r="L26" s="49"/>
      <c r="M26" s="49"/>
      <c r="N26" s="51"/>
      <c r="O26" s="79"/>
      <c r="P26" s="79"/>
    </row>
  </sheetData>
  <sheetProtection password="8D9C" sheet="1" objects="1" scenarios="1" selectLockedCells="1"/>
  <mergeCells count="14">
    <mergeCell ref="C16:D16"/>
    <mergeCell ref="C19:K19"/>
    <mergeCell ref="C22:K22"/>
    <mergeCell ref="C25:K25"/>
    <mergeCell ref="C11:D11"/>
    <mergeCell ref="C12:D12"/>
    <mergeCell ref="C13:D13"/>
    <mergeCell ref="C14:D14"/>
    <mergeCell ref="C15:D15"/>
    <mergeCell ref="E2:F2"/>
    <mergeCell ref="B5:K5"/>
    <mergeCell ref="C7:D8"/>
    <mergeCell ref="C9:D9"/>
    <mergeCell ref="C10:D10"/>
  </mergeCells>
  <conditionalFormatting sqref="A4:N26">
    <cfRule type="expression" dxfId="53" priority="2">
      <formula>$L$2=""</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Roman,Обычный"&amp;12&amp;A</oddHeader>
    <oddFooter>&amp;C&amp;"Times New Roman,Обычный"&amp;12Страница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110" zoomScaleNormal="110" workbookViewId="0">
      <selection activeCell="I14" sqref="I14"/>
    </sheetView>
  </sheetViews>
  <sheetFormatPr defaultColWidth="12.5703125" defaultRowHeight="12.75" x14ac:dyDescent="0.2"/>
  <cols>
    <col min="1" max="1" width="5.140625" customWidth="1"/>
    <col min="2" max="2" width="10.28515625" customWidth="1"/>
    <col min="3" max="3" width="17.7109375" customWidth="1"/>
    <col min="4" max="4" width="1.5703125" customWidth="1"/>
    <col min="5" max="5" width="37.7109375" customWidth="1"/>
    <col min="6" max="6" width="13.42578125" customWidth="1"/>
    <col min="7" max="7" width="9.140625" customWidth="1"/>
    <col min="8" max="8" width="13.42578125" customWidth="1"/>
    <col min="9" max="9" width="9.140625" customWidth="1"/>
    <col min="10" max="10" width="13.42578125" customWidth="1"/>
    <col min="11" max="11" width="9.140625" customWidth="1"/>
    <col min="12" max="12" width="2.42578125" customWidth="1"/>
    <col min="13" max="13" width="1.140625" customWidth="1"/>
    <col min="14" max="14" width="0.7109375" customWidth="1"/>
  </cols>
  <sheetData>
    <row r="1" spans="1:16" x14ac:dyDescent="0.2">
      <c r="A1" s="23"/>
      <c r="B1" s="25"/>
      <c r="C1" s="25"/>
      <c r="D1" s="25"/>
      <c r="E1" s="25"/>
      <c r="F1" s="25"/>
      <c r="G1" s="25"/>
      <c r="H1" s="25"/>
      <c r="I1" s="25"/>
      <c r="J1" s="25"/>
      <c r="K1" s="25"/>
      <c r="L1" s="25"/>
      <c r="M1" s="25"/>
      <c r="N1" s="27"/>
      <c r="O1" s="79"/>
      <c r="P1" s="79"/>
    </row>
    <row r="2" spans="1:16" x14ac:dyDescent="0.2">
      <c r="A2" s="28"/>
      <c r="B2" s="22"/>
      <c r="C2" s="22"/>
      <c r="D2" s="34" t="s">
        <v>91</v>
      </c>
      <c r="E2" s="175" t="s">
        <v>127</v>
      </c>
      <c r="F2" s="175"/>
      <c r="G2" s="22"/>
      <c r="H2" s="22"/>
      <c r="I2" s="22"/>
      <c r="J2" s="22"/>
      <c r="K2" s="34" t="s">
        <v>93</v>
      </c>
      <c r="L2" s="39" t="s">
        <v>35</v>
      </c>
      <c r="M2" s="22"/>
      <c r="N2" s="31"/>
      <c r="O2" s="79"/>
      <c r="P2" s="79"/>
    </row>
    <row r="3" spans="1:16" x14ac:dyDescent="0.2">
      <c r="A3" s="47"/>
      <c r="B3" s="49"/>
      <c r="C3" s="49"/>
      <c r="D3" s="49"/>
      <c r="E3" s="49"/>
      <c r="F3" s="49"/>
      <c r="G3" s="49"/>
      <c r="H3" s="49"/>
      <c r="I3" s="49"/>
      <c r="J3" s="49"/>
      <c r="K3" s="49"/>
      <c r="L3" s="49"/>
      <c r="M3" s="49"/>
      <c r="N3" s="51"/>
      <c r="O3" s="79"/>
      <c r="P3" s="79"/>
    </row>
    <row r="4" spans="1:16" x14ac:dyDescent="0.2">
      <c r="A4" s="23"/>
      <c r="B4" s="25"/>
      <c r="C4" s="25"/>
      <c r="D4" s="25"/>
      <c r="E4" s="25"/>
      <c r="F4" s="25"/>
      <c r="G4" s="25"/>
      <c r="H4" s="25"/>
      <c r="I4" s="25"/>
      <c r="J4" s="25"/>
      <c r="K4" s="25"/>
      <c r="L4" s="25"/>
      <c r="M4" s="25"/>
      <c r="N4" s="27"/>
      <c r="O4" s="79"/>
      <c r="P4" s="79"/>
    </row>
    <row r="5" spans="1:16" ht="16.899999999999999" customHeight="1" x14ac:dyDescent="0.2">
      <c r="A5" s="28"/>
      <c r="B5" s="176" t="s">
        <v>94</v>
      </c>
      <c r="C5" s="176"/>
      <c r="D5" s="176"/>
      <c r="E5" s="176"/>
      <c r="F5" s="176"/>
      <c r="G5" s="176"/>
      <c r="H5" s="176"/>
      <c r="I5" s="176"/>
      <c r="J5" s="176"/>
      <c r="K5" s="176"/>
      <c r="L5" s="22"/>
      <c r="M5" s="22"/>
      <c r="N5" s="31"/>
      <c r="O5" s="79"/>
      <c r="P5" s="79"/>
    </row>
    <row r="6" spans="1:16" x14ac:dyDescent="0.2">
      <c r="A6" s="28"/>
      <c r="B6" s="22"/>
      <c r="C6" s="22"/>
      <c r="D6" s="22"/>
      <c r="E6" s="22"/>
      <c r="F6" s="22"/>
      <c r="G6" s="22"/>
      <c r="H6" s="22"/>
      <c r="I6" s="22"/>
      <c r="J6" s="22"/>
      <c r="K6" s="22"/>
      <c r="L6" s="22"/>
      <c r="M6" s="22"/>
      <c r="N6" s="31"/>
      <c r="O6" s="79"/>
      <c r="P6" s="79"/>
    </row>
    <row r="7" spans="1:16" ht="13.35" customHeight="1" x14ac:dyDescent="0.2">
      <c r="A7" s="28"/>
      <c r="B7" s="22"/>
      <c r="C7" s="177" t="s">
        <v>95</v>
      </c>
      <c r="D7" s="177"/>
      <c r="E7" s="83" t="s">
        <v>96</v>
      </c>
      <c r="F7" s="83" t="s">
        <v>97</v>
      </c>
      <c r="G7" s="83" t="s">
        <v>98</v>
      </c>
      <c r="H7" s="83" t="s">
        <v>128</v>
      </c>
      <c r="I7" s="83" t="s">
        <v>98</v>
      </c>
      <c r="J7" s="91"/>
      <c r="K7" s="91"/>
      <c r="L7" s="22"/>
      <c r="M7" s="22"/>
      <c r="N7" s="31"/>
      <c r="O7" s="79"/>
      <c r="P7" s="79"/>
    </row>
    <row r="8" spans="1:16" x14ac:dyDescent="0.2">
      <c r="A8" s="28"/>
      <c r="B8" s="22"/>
      <c r="C8" s="177"/>
      <c r="D8" s="177"/>
      <c r="E8" s="84" t="s">
        <v>101</v>
      </c>
      <c r="F8" s="84" t="s">
        <v>102</v>
      </c>
      <c r="G8" s="84" t="s">
        <v>103</v>
      </c>
      <c r="H8" s="84" t="s">
        <v>102</v>
      </c>
      <c r="I8" s="84" t="s">
        <v>103</v>
      </c>
      <c r="J8" s="91"/>
      <c r="K8" s="91"/>
      <c r="L8" s="22"/>
      <c r="M8" s="22"/>
      <c r="N8" s="31"/>
      <c r="O8" s="79"/>
      <c r="P8" s="79"/>
    </row>
    <row r="9" spans="1:16" ht="16.899999999999999" customHeight="1" x14ac:dyDescent="0.2">
      <c r="A9" s="28"/>
      <c r="B9" s="92" t="str">
        <f t="shared" ref="B9:B14" si="0">CONCATENATE(IF(F9&lt;&gt;"",G9,0),IF(H9&lt;&gt;"",I9,0),0)</f>
        <v>120</v>
      </c>
      <c r="C9" s="6" t="s">
        <v>129</v>
      </c>
      <c r="D9" s="6"/>
      <c r="E9" s="86"/>
      <c r="F9" s="39" t="s">
        <v>35</v>
      </c>
      <c r="G9" s="39">
        <v>1</v>
      </c>
      <c r="H9" s="39" t="s">
        <v>35</v>
      </c>
      <c r="I9" s="39">
        <v>2</v>
      </c>
      <c r="J9" s="91"/>
      <c r="K9" s="91"/>
      <c r="L9" s="22"/>
      <c r="M9" s="22"/>
      <c r="N9" s="31"/>
      <c r="O9" s="79"/>
    </row>
    <row r="10" spans="1:16" ht="16.899999999999999" customHeight="1" x14ac:dyDescent="0.2">
      <c r="A10" s="28"/>
      <c r="B10" s="92" t="str">
        <f t="shared" si="0"/>
        <v>210</v>
      </c>
      <c r="C10" s="6" t="s">
        <v>130</v>
      </c>
      <c r="D10" s="6"/>
      <c r="E10" s="86"/>
      <c r="F10" s="39" t="s">
        <v>35</v>
      </c>
      <c r="G10" s="39">
        <v>2</v>
      </c>
      <c r="H10" s="39" t="s">
        <v>35</v>
      </c>
      <c r="I10" s="39">
        <v>1</v>
      </c>
      <c r="J10" s="91"/>
      <c r="K10" s="91"/>
      <c r="L10" s="22"/>
      <c r="M10" s="22"/>
      <c r="N10" s="31"/>
      <c r="O10" s="79"/>
    </row>
    <row r="11" spans="1:16" ht="16.899999999999999" customHeight="1" x14ac:dyDescent="0.2">
      <c r="A11" s="28"/>
      <c r="B11" s="92" t="str">
        <f t="shared" si="0"/>
        <v>210</v>
      </c>
      <c r="C11" s="6" t="s">
        <v>131</v>
      </c>
      <c r="D11" s="6"/>
      <c r="E11" s="86"/>
      <c r="F11" s="39" t="s">
        <v>35</v>
      </c>
      <c r="G11" s="39">
        <v>2</v>
      </c>
      <c r="H11" s="39" t="s">
        <v>35</v>
      </c>
      <c r="I11" s="39">
        <v>1</v>
      </c>
      <c r="J11" s="91"/>
      <c r="K11" s="91"/>
      <c r="L11" s="22"/>
      <c r="M11" s="22"/>
      <c r="N11" s="31"/>
      <c r="O11" s="79"/>
    </row>
    <row r="12" spans="1:16" ht="16.899999999999999" customHeight="1" x14ac:dyDescent="0.2">
      <c r="A12" s="28"/>
      <c r="B12" s="92" t="str">
        <f t="shared" si="0"/>
        <v>210</v>
      </c>
      <c r="C12" s="6" t="s">
        <v>132</v>
      </c>
      <c r="D12" s="6"/>
      <c r="E12" s="86"/>
      <c r="F12" s="39" t="s">
        <v>35</v>
      </c>
      <c r="G12" s="39">
        <v>2</v>
      </c>
      <c r="H12" s="39" t="s">
        <v>35</v>
      </c>
      <c r="I12" s="39">
        <v>1</v>
      </c>
      <c r="J12" s="91"/>
      <c r="K12" s="91"/>
      <c r="L12" s="22"/>
      <c r="M12" s="22"/>
      <c r="N12" s="31"/>
      <c r="O12" s="79"/>
    </row>
    <row r="13" spans="1:16" ht="16.899999999999999" customHeight="1" x14ac:dyDescent="0.2">
      <c r="A13" s="28"/>
      <c r="B13" s="92" t="str">
        <f t="shared" si="0"/>
        <v>000</v>
      </c>
      <c r="C13" s="6" t="s">
        <v>133</v>
      </c>
      <c r="D13" s="6"/>
      <c r="E13" s="86"/>
      <c r="F13" s="39"/>
      <c r="G13" s="39"/>
      <c r="H13" s="39"/>
      <c r="I13" s="39"/>
      <c r="J13" s="91"/>
      <c r="K13" s="91"/>
      <c r="L13" s="22"/>
      <c r="M13" s="22"/>
      <c r="N13" s="31"/>
      <c r="O13" s="79"/>
    </row>
    <row r="14" spans="1:16" ht="16.899999999999999" customHeight="1" x14ac:dyDescent="0.2">
      <c r="A14" s="28"/>
      <c r="B14" s="92" t="str">
        <f t="shared" si="0"/>
        <v>120</v>
      </c>
      <c r="C14" s="6" t="s">
        <v>134</v>
      </c>
      <c r="D14" s="6"/>
      <c r="E14" s="86"/>
      <c r="F14" s="39" t="s">
        <v>35</v>
      </c>
      <c r="G14" s="39">
        <v>1</v>
      </c>
      <c r="H14" s="39" t="s">
        <v>35</v>
      </c>
      <c r="I14" s="39">
        <v>2</v>
      </c>
      <c r="J14" s="91"/>
      <c r="K14" s="91"/>
      <c r="L14" s="22"/>
      <c r="M14" s="22"/>
      <c r="N14" s="31"/>
      <c r="O14" s="79"/>
    </row>
    <row r="15" spans="1:16" x14ac:dyDescent="0.2">
      <c r="A15" s="28"/>
      <c r="B15" s="82"/>
      <c r="C15" s="176"/>
      <c r="D15" s="176"/>
      <c r="E15" s="44"/>
      <c r="F15" s="93"/>
      <c r="G15" s="93"/>
      <c r="H15" s="93"/>
      <c r="I15" s="93"/>
      <c r="J15" s="93"/>
      <c r="K15" s="93"/>
      <c r="L15" s="22"/>
      <c r="M15" s="22"/>
      <c r="N15" s="31"/>
      <c r="O15" s="79"/>
    </row>
    <row r="16" spans="1:16" x14ac:dyDescent="0.2">
      <c r="A16" s="28"/>
      <c r="B16" s="22"/>
      <c r="C16" s="87" t="s">
        <v>118</v>
      </c>
      <c r="D16" s="34"/>
      <c r="E16" s="44"/>
      <c r="F16" s="22"/>
      <c r="G16" s="44"/>
      <c r="H16" s="22"/>
      <c r="I16" s="44"/>
      <c r="J16" s="22"/>
      <c r="K16" s="44"/>
      <c r="L16" s="22"/>
      <c r="M16" s="22"/>
      <c r="N16" s="31"/>
      <c r="O16" s="79"/>
    </row>
    <row r="17" spans="1:15" ht="12.75" customHeight="1" x14ac:dyDescent="0.2">
      <c r="A17" s="28"/>
      <c r="B17" s="22"/>
      <c r="C17" s="178" t="s">
        <v>135</v>
      </c>
      <c r="D17" s="178"/>
      <c r="E17" s="178"/>
      <c r="F17" s="178"/>
      <c r="G17" s="178"/>
      <c r="H17" s="178"/>
      <c r="I17" s="178"/>
      <c r="J17" s="178"/>
      <c r="K17" s="178"/>
      <c r="L17" s="22"/>
      <c r="M17" s="22"/>
      <c r="N17" s="31"/>
      <c r="O17" s="79"/>
    </row>
    <row r="18" spans="1:15" x14ac:dyDescent="0.2">
      <c r="A18" s="28"/>
      <c r="B18" s="22"/>
      <c r="C18" s="22"/>
      <c r="D18" s="34"/>
      <c r="E18" s="22"/>
      <c r="F18" s="22"/>
      <c r="G18" s="22"/>
      <c r="H18" s="22"/>
      <c r="I18" s="22"/>
      <c r="J18" s="22"/>
      <c r="K18" s="22"/>
      <c r="L18" s="22"/>
      <c r="M18" s="22"/>
      <c r="N18" s="31"/>
      <c r="O18" s="79"/>
    </row>
    <row r="19" spans="1:15" x14ac:dyDescent="0.2">
      <c r="A19" s="28"/>
      <c r="B19" s="22"/>
      <c r="C19" s="22" t="s">
        <v>125</v>
      </c>
      <c r="D19" s="34"/>
      <c r="E19" s="22"/>
      <c r="F19" s="22"/>
      <c r="G19" s="22"/>
      <c r="H19" s="22"/>
      <c r="I19" s="22"/>
      <c r="J19" s="22"/>
      <c r="K19" s="22"/>
      <c r="L19" s="22"/>
      <c r="M19" s="22"/>
      <c r="N19" s="31"/>
      <c r="O19" s="79"/>
    </row>
    <row r="20" spans="1:15" ht="35.65" customHeight="1" x14ac:dyDescent="0.2">
      <c r="A20" s="28"/>
      <c r="B20" s="22"/>
      <c r="C20" s="178" t="s">
        <v>136</v>
      </c>
      <c r="D20" s="178"/>
      <c r="E20" s="178"/>
      <c r="F20" s="178"/>
      <c r="G20" s="178"/>
      <c r="H20" s="178"/>
      <c r="I20" s="178"/>
      <c r="J20" s="178"/>
      <c r="K20" s="178"/>
      <c r="L20" s="22"/>
      <c r="M20" s="22"/>
      <c r="N20" s="31"/>
      <c r="O20" s="79"/>
    </row>
    <row r="21" spans="1:15" x14ac:dyDescent="0.2">
      <c r="A21" s="47"/>
      <c r="B21" s="49"/>
      <c r="C21" s="49"/>
      <c r="D21" s="89"/>
      <c r="E21" s="90"/>
      <c r="F21" s="49"/>
      <c r="G21" s="49"/>
      <c r="H21" s="49"/>
      <c r="I21" s="49"/>
      <c r="J21" s="49"/>
      <c r="K21" s="49"/>
      <c r="L21" s="49"/>
      <c r="M21" s="49"/>
      <c r="N21" s="51"/>
      <c r="O21" s="79"/>
    </row>
    <row r="22" spans="1:15" x14ac:dyDescent="0.2">
      <c r="O22" s="79"/>
    </row>
    <row r="23" spans="1:15" x14ac:dyDescent="0.2">
      <c r="O23" s="79"/>
    </row>
  </sheetData>
  <sheetProtection password="8D9C" sheet="1" objects="1" scenarios="1" selectLockedCells="1"/>
  <mergeCells count="12">
    <mergeCell ref="C17:K17"/>
    <mergeCell ref="C20:K20"/>
    <mergeCell ref="C11:D11"/>
    <mergeCell ref="C12:D12"/>
    <mergeCell ref="C13:D13"/>
    <mergeCell ref="C14:D14"/>
    <mergeCell ref="C15:D15"/>
    <mergeCell ref="E2:F2"/>
    <mergeCell ref="B5:K5"/>
    <mergeCell ref="C7:D8"/>
    <mergeCell ref="C9:D9"/>
    <mergeCell ref="C10:D10"/>
  </mergeCells>
  <conditionalFormatting sqref="A4:N22">
    <cfRule type="expression" dxfId="52" priority="2">
      <formula>$L$2=""</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Roman,Обычный"&amp;12&amp;A</oddHeader>
    <oddFooter>&amp;C&amp;"Times New Roman,Обычный"&amp;12Страница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0"/>
  <sheetViews>
    <sheetView zoomScale="110" zoomScaleNormal="110" workbookViewId="0">
      <selection activeCell="E13" sqref="E13"/>
    </sheetView>
  </sheetViews>
  <sheetFormatPr defaultColWidth="12.5703125" defaultRowHeight="12.75" x14ac:dyDescent="0.2"/>
  <cols>
    <col min="1" max="1" width="2.85546875" customWidth="1"/>
    <col min="2" max="2" width="10.28515625" customWidth="1"/>
    <col min="4" max="4" width="1.5703125" customWidth="1"/>
    <col min="5" max="5" width="3.5703125" customWidth="1"/>
    <col min="6" max="6" width="13" customWidth="1"/>
    <col min="7" max="7" width="4.5703125" customWidth="1"/>
    <col min="8" max="8" width="1" customWidth="1"/>
    <col min="9" max="9" width="4.5703125" customWidth="1"/>
    <col min="10" max="10" width="22.7109375" customWidth="1"/>
    <col min="11" max="11" width="4.5703125" customWidth="1"/>
    <col min="12" max="12" width="1" customWidth="1"/>
    <col min="13" max="13" width="4.5703125" customWidth="1"/>
    <col min="14" max="14" width="15.28515625" customWidth="1"/>
    <col min="15" max="15" width="4.5703125" customWidth="1"/>
    <col min="16" max="16" width="1" customWidth="1"/>
    <col min="17" max="17" width="4.5703125" customWidth="1"/>
    <col min="18" max="18" width="25.140625" customWidth="1"/>
    <col min="19" max="20" width="4.5703125" customWidth="1"/>
    <col min="21" max="21" width="5.140625" customWidth="1"/>
  </cols>
  <sheetData>
    <row r="1" spans="1:23" x14ac:dyDescent="0.2">
      <c r="A1" s="23"/>
      <c r="B1" s="25"/>
      <c r="C1" s="25"/>
      <c r="D1" s="25"/>
      <c r="E1" s="25"/>
      <c r="F1" s="25"/>
      <c r="G1" s="25"/>
      <c r="H1" s="25"/>
      <c r="I1" s="25"/>
      <c r="J1" s="25"/>
      <c r="K1" s="25"/>
      <c r="L1" s="25"/>
      <c r="M1" s="25"/>
      <c r="N1" s="25"/>
      <c r="O1" s="25"/>
      <c r="P1" s="25"/>
      <c r="Q1" s="25"/>
      <c r="R1" s="25"/>
      <c r="S1" s="25"/>
      <c r="T1" s="25"/>
      <c r="U1" s="27"/>
      <c r="V1" s="79"/>
      <c r="W1" s="79"/>
    </row>
    <row r="2" spans="1:23" x14ac:dyDescent="0.2">
      <c r="A2" s="28"/>
      <c r="B2" s="22"/>
      <c r="C2" s="22"/>
      <c r="D2" s="34"/>
      <c r="E2" s="34"/>
      <c r="F2" s="22"/>
      <c r="G2" s="34" t="s">
        <v>91</v>
      </c>
      <c r="H2" s="175" t="s">
        <v>137</v>
      </c>
      <c r="I2" s="175"/>
      <c r="J2" s="175"/>
      <c r="K2" s="175"/>
      <c r="L2" s="175"/>
      <c r="M2" s="175"/>
      <c r="N2" s="22"/>
      <c r="O2" s="22"/>
      <c r="P2" s="22"/>
      <c r="Q2" s="34"/>
      <c r="R2" s="94"/>
      <c r="S2" s="34" t="s">
        <v>93</v>
      </c>
      <c r="T2" s="39" t="s">
        <v>35</v>
      </c>
      <c r="U2" s="31"/>
      <c r="V2" s="79"/>
      <c r="W2" s="79"/>
    </row>
    <row r="3" spans="1:23" x14ac:dyDescent="0.2">
      <c r="A3" s="47"/>
      <c r="B3" s="49"/>
      <c r="C3" s="49"/>
      <c r="D3" s="49"/>
      <c r="E3" s="49"/>
      <c r="F3" s="49"/>
      <c r="G3" s="49"/>
      <c r="H3" s="49"/>
      <c r="I3" s="49"/>
      <c r="J3" s="49"/>
      <c r="K3" s="49"/>
      <c r="L3" s="49"/>
      <c r="M3" s="49"/>
      <c r="N3" s="49"/>
      <c r="O3" s="49"/>
      <c r="P3" s="49"/>
      <c r="Q3" s="49"/>
      <c r="R3" s="49"/>
      <c r="S3" s="49"/>
      <c r="T3" s="49"/>
      <c r="U3" s="51"/>
      <c r="V3" s="79"/>
      <c r="W3" s="79"/>
    </row>
    <row r="4" spans="1:23" x14ac:dyDescent="0.2">
      <c r="A4" s="95"/>
      <c r="B4" s="96"/>
      <c r="C4" s="96"/>
      <c r="D4" s="96"/>
      <c r="E4" s="96"/>
      <c r="F4" s="96"/>
      <c r="G4" s="96"/>
      <c r="H4" s="96"/>
      <c r="I4" s="96"/>
      <c r="J4" s="96"/>
      <c r="K4" s="96"/>
      <c r="L4" s="96"/>
      <c r="M4" s="96"/>
      <c r="N4" s="96"/>
      <c r="O4" s="96"/>
      <c r="P4" s="96"/>
      <c r="Q4" s="96"/>
      <c r="R4" s="96"/>
      <c r="S4" s="96"/>
      <c r="T4" s="96"/>
      <c r="U4" s="97"/>
    </row>
    <row r="5" spans="1:23" ht="27.2" customHeight="1" x14ac:dyDescent="0.2">
      <c r="A5" s="28"/>
      <c r="B5" s="22"/>
      <c r="C5" s="57" t="s">
        <v>138</v>
      </c>
      <c r="D5" s="34"/>
      <c r="E5" s="60"/>
      <c r="F5" s="180" t="s">
        <v>139</v>
      </c>
      <c r="G5" s="180"/>
      <c r="H5" s="180"/>
      <c r="I5" s="180"/>
      <c r="J5" s="180"/>
      <c r="K5" s="180"/>
      <c r="L5" s="180"/>
      <c r="M5" s="180"/>
      <c r="N5" s="180"/>
      <c r="O5" s="180"/>
      <c r="P5" s="180"/>
      <c r="Q5" s="180"/>
      <c r="R5" s="180"/>
      <c r="S5" s="180"/>
      <c r="T5" s="94"/>
      <c r="U5" s="31"/>
    </row>
    <row r="6" spans="1:23" ht="27.75" customHeight="1" x14ac:dyDescent="0.2">
      <c r="A6" s="28"/>
      <c r="B6" s="22"/>
      <c r="C6" s="98"/>
      <c r="D6" s="34"/>
      <c r="E6" s="60"/>
      <c r="F6" s="180" t="s">
        <v>140</v>
      </c>
      <c r="G6" s="180"/>
      <c r="H6" s="180"/>
      <c r="I6" s="180"/>
      <c r="J6" s="180"/>
      <c r="K6" s="180"/>
      <c r="L6" s="180"/>
      <c r="M6" s="180"/>
      <c r="N6" s="180"/>
      <c r="O6" s="180"/>
      <c r="P6" s="180"/>
      <c r="Q6" s="180"/>
      <c r="R6" s="180"/>
      <c r="S6" s="180"/>
      <c r="T6" s="94"/>
      <c r="U6" s="31"/>
    </row>
    <row r="7" spans="1:23" ht="15.95" customHeight="1" x14ac:dyDescent="0.2">
      <c r="A7" s="28"/>
      <c r="B7" s="22"/>
      <c r="C7" s="98"/>
      <c r="D7" s="34"/>
      <c r="E7" s="99"/>
      <c r="F7" s="100" t="s">
        <v>141</v>
      </c>
      <c r="G7" s="100"/>
      <c r="H7" s="100"/>
      <c r="I7" s="101"/>
      <c r="J7" s="101"/>
      <c r="K7" s="101"/>
      <c r="L7" s="101"/>
      <c r="M7" s="101"/>
      <c r="N7" s="101"/>
      <c r="O7" s="101"/>
      <c r="P7" s="101"/>
      <c r="Q7" s="101"/>
      <c r="R7" s="101"/>
      <c r="S7" s="101"/>
      <c r="T7" s="101"/>
      <c r="U7" s="31"/>
    </row>
    <row r="8" spans="1:23" x14ac:dyDescent="0.2">
      <c r="A8" s="28"/>
      <c r="B8" s="22"/>
      <c r="C8" s="98"/>
      <c r="D8" s="34"/>
      <c r="E8" s="99"/>
      <c r="F8" s="102" t="s">
        <v>142</v>
      </c>
      <c r="G8" s="102"/>
      <c r="H8" s="102"/>
      <c r="I8" s="101"/>
      <c r="J8" s="101"/>
      <c r="K8" s="101"/>
      <c r="L8" s="101"/>
      <c r="M8" s="101"/>
      <c r="N8" s="101"/>
      <c r="O8" s="101"/>
      <c r="P8" s="101"/>
      <c r="Q8" s="101"/>
      <c r="R8" s="101"/>
      <c r="S8" s="101"/>
      <c r="T8" s="94"/>
      <c r="U8" s="31"/>
    </row>
    <row r="9" spans="1:23" ht="58.35" customHeight="1" x14ac:dyDescent="0.2">
      <c r="A9" s="28"/>
      <c r="B9" s="22"/>
      <c r="C9" s="22"/>
      <c r="D9" s="22"/>
      <c r="E9" s="22"/>
      <c r="F9" s="181" t="s">
        <v>143</v>
      </c>
      <c r="G9" s="181"/>
      <c r="H9" s="181"/>
      <c r="I9" s="181"/>
      <c r="J9" s="181"/>
      <c r="K9" s="181"/>
      <c r="L9" s="181"/>
      <c r="M9" s="181"/>
      <c r="N9" s="181"/>
      <c r="O9" s="181"/>
      <c r="P9" s="181"/>
      <c r="Q9" s="181"/>
      <c r="R9" s="182" t="s">
        <v>144</v>
      </c>
      <c r="S9" s="182"/>
      <c r="T9" s="55">
        <v>2</v>
      </c>
      <c r="U9" s="31"/>
    </row>
    <row r="10" spans="1:23" ht="12.75" customHeight="1" x14ac:dyDescent="0.2">
      <c r="A10" s="28"/>
      <c r="B10" s="22"/>
      <c r="C10" s="103" t="s">
        <v>145</v>
      </c>
      <c r="D10" s="22"/>
      <c r="E10" s="22"/>
      <c r="F10" s="22"/>
      <c r="G10" s="22"/>
      <c r="H10" s="22"/>
      <c r="I10" s="22"/>
      <c r="J10" s="22"/>
      <c r="K10" s="22"/>
      <c r="L10" s="22"/>
      <c r="M10" s="22"/>
      <c r="N10" s="22"/>
      <c r="O10" s="22"/>
      <c r="P10" s="22"/>
      <c r="Q10" s="22"/>
      <c r="R10" s="22"/>
      <c r="S10" s="22"/>
      <c r="T10" s="94"/>
      <c r="U10" s="31"/>
    </row>
    <row r="11" spans="1:23" ht="12.75" customHeight="1" x14ac:dyDescent="0.2">
      <c r="A11" s="28"/>
      <c r="B11" s="22"/>
      <c r="C11" s="183" t="s">
        <v>146</v>
      </c>
      <c r="D11" s="183"/>
      <c r="E11" s="184" t="s">
        <v>147</v>
      </c>
      <c r="F11" s="185" t="s">
        <v>148</v>
      </c>
      <c r="G11" s="104" t="s">
        <v>98</v>
      </c>
      <c r="H11" s="31"/>
      <c r="I11" s="186" t="s">
        <v>149</v>
      </c>
      <c r="J11" s="187" t="s">
        <v>150</v>
      </c>
      <c r="K11" s="105" t="s">
        <v>98</v>
      </c>
      <c r="L11" s="31"/>
      <c r="M11" s="188" t="s">
        <v>151</v>
      </c>
      <c r="N11" s="187" t="s">
        <v>152</v>
      </c>
      <c r="O11" s="104" t="s">
        <v>98</v>
      </c>
      <c r="P11" s="31"/>
      <c r="Q11" s="188" t="s">
        <v>153</v>
      </c>
      <c r="R11" s="187" t="s">
        <v>154</v>
      </c>
      <c r="S11" s="104" t="s">
        <v>98</v>
      </c>
      <c r="T11" s="94"/>
      <c r="U11" s="31"/>
    </row>
    <row r="12" spans="1:23" ht="12.75" customHeight="1" x14ac:dyDescent="0.2">
      <c r="A12" s="28"/>
      <c r="B12" s="22"/>
      <c r="C12" s="183"/>
      <c r="D12" s="183"/>
      <c r="E12" s="184"/>
      <c r="F12" s="185"/>
      <c r="G12" s="106" t="s">
        <v>155</v>
      </c>
      <c r="H12" s="31"/>
      <c r="I12" s="186"/>
      <c r="J12" s="187"/>
      <c r="K12" s="106" t="s">
        <v>155</v>
      </c>
      <c r="L12" s="31"/>
      <c r="M12" s="188"/>
      <c r="N12" s="187"/>
      <c r="O12" s="106" t="s">
        <v>155</v>
      </c>
      <c r="P12" s="31"/>
      <c r="Q12" s="188"/>
      <c r="R12" s="187"/>
      <c r="S12" s="106" t="s">
        <v>155</v>
      </c>
      <c r="T12" s="94"/>
      <c r="U12" s="31"/>
    </row>
    <row r="13" spans="1:23" ht="12.75" customHeight="1" x14ac:dyDescent="0.2">
      <c r="A13" s="28"/>
      <c r="B13" s="22"/>
      <c r="C13" s="189" t="s">
        <v>156</v>
      </c>
      <c r="D13" s="189"/>
      <c r="E13" s="107"/>
      <c r="F13" s="108" t="s">
        <v>156</v>
      </c>
      <c r="G13" s="109">
        <f t="shared" ref="G13:G19" si="0">$T$9</f>
        <v>2</v>
      </c>
      <c r="H13" s="31"/>
      <c r="I13" s="110" t="s">
        <v>157</v>
      </c>
      <c r="J13" s="111"/>
      <c r="K13" s="111"/>
      <c r="L13" s="31"/>
      <c r="M13" s="110" t="s">
        <v>157</v>
      </c>
      <c r="N13" s="111"/>
      <c r="O13" s="111"/>
      <c r="P13" s="31"/>
      <c r="Q13" s="110" t="s">
        <v>157</v>
      </c>
      <c r="R13" s="111"/>
      <c r="S13" s="111"/>
      <c r="T13" s="94"/>
      <c r="U13" s="31"/>
    </row>
    <row r="14" spans="1:23" ht="12.75" customHeight="1" x14ac:dyDescent="0.2">
      <c r="A14" s="28"/>
      <c r="B14" s="22"/>
      <c r="C14" s="189" t="s">
        <v>104</v>
      </c>
      <c r="D14" s="189"/>
      <c r="E14" s="107" t="s">
        <v>35</v>
      </c>
      <c r="F14" s="108" t="s">
        <v>158</v>
      </c>
      <c r="G14" s="112">
        <f t="shared" si="0"/>
        <v>2</v>
      </c>
      <c r="H14" s="31"/>
      <c r="I14" s="107"/>
      <c r="J14" s="113" t="s">
        <v>159</v>
      </c>
      <c r="K14" s="114">
        <f>$T$9</f>
        <v>2</v>
      </c>
      <c r="L14" s="31"/>
      <c r="M14" s="115"/>
      <c r="N14" s="113" t="s">
        <v>160</v>
      </c>
      <c r="O14" s="114">
        <f t="shared" ref="O14:O19" si="1">$T$9</f>
        <v>2</v>
      </c>
      <c r="P14" s="31"/>
      <c r="Q14" s="115"/>
      <c r="R14" s="113" t="s">
        <v>161</v>
      </c>
      <c r="S14" s="114">
        <f>$T$9</f>
        <v>2</v>
      </c>
      <c r="T14" s="94"/>
      <c r="U14" s="31"/>
    </row>
    <row r="15" spans="1:23" ht="12.75" customHeight="1" x14ac:dyDescent="0.2">
      <c r="A15" s="28"/>
      <c r="B15" s="22"/>
      <c r="C15" s="189" t="s">
        <v>106</v>
      </c>
      <c r="D15" s="189"/>
      <c r="E15" s="107" t="s">
        <v>35</v>
      </c>
      <c r="F15" s="108" t="s">
        <v>162</v>
      </c>
      <c r="G15" s="112">
        <f t="shared" si="0"/>
        <v>2</v>
      </c>
      <c r="H15" s="31"/>
      <c r="I15" s="107"/>
      <c r="J15" s="113" t="s">
        <v>163</v>
      </c>
      <c r="K15" s="114">
        <f>$T$9</f>
        <v>2</v>
      </c>
      <c r="L15" s="31"/>
      <c r="M15" s="115"/>
      <c r="N15" s="113" t="s">
        <v>164</v>
      </c>
      <c r="O15" s="114">
        <f t="shared" si="1"/>
        <v>2</v>
      </c>
      <c r="P15" s="31"/>
      <c r="Q15" s="115"/>
      <c r="R15" s="113" t="s">
        <v>165</v>
      </c>
      <c r="S15" s="114">
        <f>$T$9</f>
        <v>2</v>
      </c>
      <c r="T15" s="94"/>
      <c r="U15" s="31"/>
    </row>
    <row r="16" spans="1:23" ht="12.75" customHeight="1" x14ac:dyDescent="0.2">
      <c r="A16" s="28"/>
      <c r="B16" s="22"/>
      <c r="C16" s="189" t="s">
        <v>108</v>
      </c>
      <c r="D16" s="189"/>
      <c r="E16" s="107"/>
      <c r="F16" s="108" t="s">
        <v>166</v>
      </c>
      <c r="G16" s="112">
        <f t="shared" si="0"/>
        <v>2</v>
      </c>
      <c r="H16" s="31"/>
      <c r="I16" s="107" t="s">
        <v>35</v>
      </c>
      <c r="J16" s="113" t="s">
        <v>167</v>
      </c>
      <c r="K16" s="114">
        <f>$T$9</f>
        <v>2</v>
      </c>
      <c r="L16" s="31"/>
      <c r="M16" s="115"/>
      <c r="N16" s="113" t="s">
        <v>168</v>
      </c>
      <c r="O16" s="114">
        <f t="shared" si="1"/>
        <v>2</v>
      </c>
      <c r="P16" s="31"/>
      <c r="Q16" s="115"/>
      <c r="R16" s="113" t="s">
        <v>169</v>
      </c>
      <c r="S16" s="114">
        <f>$T$9</f>
        <v>2</v>
      </c>
      <c r="T16" s="94"/>
      <c r="U16" s="31"/>
    </row>
    <row r="17" spans="1:21" ht="12.75" customHeight="1" x14ac:dyDescent="0.2">
      <c r="A17" s="28"/>
      <c r="B17" s="22"/>
      <c r="C17" s="189" t="s">
        <v>110</v>
      </c>
      <c r="D17" s="189"/>
      <c r="E17" s="107"/>
      <c r="F17" s="108" t="s">
        <v>170</v>
      </c>
      <c r="G17" s="112">
        <f t="shared" si="0"/>
        <v>2</v>
      </c>
      <c r="H17" s="31"/>
      <c r="I17" s="107"/>
      <c r="J17" s="113" t="s">
        <v>171</v>
      </c>
      <c r="K17" s="114">
        <f>$T$9</f>
        <v>2</v>
      </c>
      <c r="L17" s="31"/>
      <c r="M17" s="115"/>
      <c r="N17" s="113" t="s">
        <v>172</v>
      </c>
      <c r="O17" s="114">
        <f t="shared" si="1"/>
        <v>2</v>
      </c>
      <c r="P17" s="31"/>
      <c r="Q17" s="115"/>
      <c r="R17" s="113" t="s">
        <v>173</v>
      </c>
      <c r="S17" s="114">
        <f>$T$9</f>
        <v>2</v>
      </c>
      <c r="T17" s="94"/>
      <c r="U17" s="31"/>
    </row>
    <row r="18" spans="1:21" ht="12.75" customHeight="1" x14ac:dyDescent="0.2">
      <c r="A18" s="28"/>
      <c r="B18" s="22"/>
      <c r="C18" s="189" t="s">
        <v>174</v>
      </c>
      <c r="D18" s="189"/>
      <c r="E18" s="107"/>
      <c r="F18" s="108" t="s">
        <v>175</v>
      </c>
      <c r="G18" s="112">
        <f t="shared" si="0"/>
        <v>2</v>
      </c>
      <c r="H18" s="31"/>
      <c r="I18" s="107"/>
      <c r="J18" s="113" t="s">
        <v>176</v>
      </c>
      <c r="K18" s="114">
        <f>$T$9</f>
        <v>2</v>
      </c>
      <c r="L18" s="31"/>
      <c r="M18" s="115"/>
      <c r="N18" s="113" t="s">
        <v>177</v>
      </c>
      <c r="O18" s="114">
        <f t="shared" si="1"/>
        <v>2</v>
      </c>
      <c r="P18" s="31"/>
      <c r="Q18" s="115"/>
      <c r="R18" s="113" t="s">
        <v>178</v>
      </c>
      <c r="S18" s="114">
        <f>$T$9</f>
        <v>2</v>
      </c>
      <c r="T18" s="94"/>
      <c r="U18" s="31"/>
    </row>
    <row r="19" spans="1:21" ht="12.75" customHeight="1" x14ac:dyDescent="0.2">
      <c r="A19" s="28"/>
      <c r="B19" s="22"/>
      <c r="C19" s="190" t="s">
        <v>115</v>
      </c>
      <c r="D19" s="190"/>
      <c r="E19" s="116"/>
      <c r="F19" s="117" t="s">
        <v>179</v>
      </c>
      <c r="G19" s="118">
        <f t="shared" si="0"/>
        <v>2</v>
      </c>
      <c r="H19" s="31"/>
      <c r="I19" s="110" t="s">
        <v>157</v>
      </c>
      <c r="J19" s="111"/>
      <c r="K19" s="111"/>
      <c r="L19" s="31"/>
      <c r="M19" s="119"/>
      <c r="N19" s="120" t="s">
        <v>180</v>
      </c>
      <c r="O19" s="121">
        <f t="shared" si="1"/>
        <v>2</v>
      </c>
      <c r="P19" s="31"/>
      <c r="Q19" s="110" t="s">
        <v>157</v>
      </c>
      <c r="R19" s="111"/>
      <c r="S19" s="111"/>
      <c r="T19" s="94"/>
      <c r="U19" s="31"/>
    </row>
    <row r="20" spans="1:21" ht="12.75" customHeight="1" x14ac:dyDescent="0.2">
      <c r="A20" s="28"/>
      <c r="B20" s="22"/>
      <c r="C20" s="87"/>
      <c r="D20" s="34"/>
      <c r="E20" s="44"/>
      <c r="F20" s="22"/>
      <c r="G20" s="22"/>
      <c r="H20" s="22"/>
      <c r="I20" s="22"/>
      <c r="J20" s="22"/>
      <c r="K20" s="22"/>
      <c r="L20" s="22"/>
      <c r="M20" s="22"/>
      <c r="N20" s="22"/>
      <c r="O20" s="22"/>
      <c r="P20" s="22"/>
      <c r="Q20" s="22"/>
      <c r="R20" s="22"/>
      <c r="S20" s="22"/>
      <c r="T20" s="94"/>
      <c r="U20" s="31"/>
    </row>
    <row r="21" spans="1:21" ht="12.75" customHeight="1" x14ac:dyDescent="0.2">
      <c r="A21" s="28"/>
      <c r="B21" s="22"/>
      <c r="C21" s="103" t="s">
        <v>181</v>
      </c>
      <c r="D21" s="22"/>
      <c r="E21" s="22"/>
      <c r="F21" s="22"/>
      <c r="G21" s="22"/>
      <c r="H21" s="22"/>
      <c r="I21" s="22"/>
      <c r="J21" s="22"/>
      <c r="K21" s="22"/>
      <c r="L21" s="22"/>
      <c r="M21" s="22"/>
      <c r="N21" s="22"/>
      <c r="O21" s="22"/>
      <c r="P21" s="22"/>
      <c r="Q21" s="22"/>
      <c r="R21" s="22"/>
      <c r="S21" s="22"/>
      <c r="T21" s="94"/>
      <c r="U21" s="31"/>
    </row>
    <row r="22" spans="1:21" ht="12.75" customHeight="1" x14ac:dyDescent="0.2">
      <c r="A22" s="28"/>
      <c r="B22" s="22"/>
      <c r="C22" s="183" t="s">
        <v>146</v>
      </c>
      <c r="D22" s="183"/>
      <c r="E22" s="184" t="s">
        <v>182</v>
      </c>
      <c r="F22" s="185" t="s">
        <v>183</v>
      </c>
      <c r="G22" s="104" t="s">
        <v>98</v>
      </c>
      <c r="H22" s="31"/>
      <c r="I22" s="186" t="s">
        <v>149</v>
      </c>
      <c r="J22" s="187" t="s">
        <v>150</v>
      </c>
      <c r="K22" s="104" t="s">
        <v>98</v>
      </c>
      <c r="L22" s="31"/>
      <c r="M22" s="188" t="s">
        <v>151</v>
      </c>
      <c r="N22" s="187" t="s">
        <v>152</v>
      </c>
      <c r="O22" s="104" t="s">
        <v>98</v>
      </c>
      <c r="P22" s="31"/>
      <c r="Q22" s="188" t="s">
        <v>184</v>
      </c>
      <c r="R22" s="187" t="s">
        <v>154</v>
      </c>
      <c r="S22" s="104" t="s">
        <v>98</v>
      </c>
      <c r="T22" s="94"/>
      <c r="U22" s="31"/>
    </row>
    <row r="23" spans="1:21" ht="12.75" customHeight="1" x14ac:dyDescent="0.2">
      <c r="A23" s="28"/>
      <c r="B23" s="22"/>
      <c r="C23" s="183"/>
      <c r="D23" s="183"/>
      <c r="E23" s="184"/>
      <c r="F23" s="185"/>
      <c r="G23" s="106" t="s">
        <v>155</v>
      </c>
      <c r="H23" s="31"/>
      <c r="I23" s="186"/>
      <c r="J23" s="187"/>
      <c r="K23" s="106" t="s">
        <v>155</v>
      </c>
      <c r="L23" s="31"/>
      <c r="M23" s="188"/>
      <c r="N23" s="187"/>
      <c r="O23" s="106" t="s">
        <v>155</v>
      </c>
      <c r="P23" s="31"/>
      <c r="Q23" s="188"/>
      <c r="R23" s="187"/>
      <c r="S23" s="106" t="s">
        <v>155</v>
      </c>
      <c r="T23" s="94"/>
      <c r="U23" s="31"/>
    </row>
    <row r="24" spans="1:21" ht="12.75" customHeight="1" x14ac:dyDescent="0.2">
      <c r="A24" s="28"/>
      <c r="B24" s="22"/>
      <c r="C24" s="189" t="s">
        <v>104</v>
      </c>
      <c r="D24" s="189"/>
      <c r="E24" s="107"/>
      <c r="F24" s="122" t="s">
        <v>185</v>
      </c>
      <c r="G24" s="112">
        <f t="shared" ref="G24:G29" si="2">$T$9</f>
        <v>2</v>
      </c>
      <c r="H24" s="31"/>
      <c r="I24" s="107"/>
      <c r="J24" s="113" t="s">
        <v>186</v>
      </c>
      <c r="K24" s="114">
        <f>$T$9</f>
        <v>2</v>
      </c>
      <c r="L24" s="31"/>
      <c r="M24" s="115"/>
      <c r="N24" s="113" t="s">
        <v>187</v>
      </c>
      <c r="O24" s="114">
        <f t="shared" ref="O24:O29" si="3">$T$9</f>
        <v>2</v>
      </c>
      <c r="P24" s="31"/>
      <c r="Q24" s="115"/>
      <c r="R24" s="113" t="s">
        <v>188</v>
      </c>
      <c r="S24" s="114">
        <f>$T$9</f>
        <v>2</v>
      </c>
      <c r="T24" s="94"/>
      <c r="U24" s="31"/>
    </row>
    <row r="25" spans="1:21" ht="12.75" customHeight="1" x14ac:dyDescent="0.2">
      <c r="A25" s="28"/>
      <c r="B25" s="22"/>
      <c r="C25" s="189" t="s">
        <v>106</v>
      </c>
      <c r="D25" s="189"/>
      <c r="E25" s="107"/>
      <c r="F25" s="122" t="s">
        <v>189</v>
      </c>
      <c r="G25" s="112">
        <f t="shared" si="2"/>
        <v>2</v>
      </c>
      <c r="H25" s="31"/>
      <c r="I25" s="107"/>
      <c r="J25" s="113" t="s">
        <v>190</v>
      </c>
      <c r="K25" s="114">
        <f>$T$9</f>
        <v>2</v>
      </c>
      <c r="L25" s="31"/>
      <c r="M25" s="115"/>
      <c r="N25" s="113" t="s">
        <v>191</v>
      </c>
      <c r="O25" s="114">
        <f t="shared" si="3"/>
        <v>2</v>
      </c>
      <c r="P25" s="31"/>
      <c r="Q25" s="115"/>
      <c r="R25" s="113" t="s">
        <v>192</v>
      </c>
      <c r="S25" s="114">
        <f>$T$9</f>
        <v>2</v>
      </c>
      <c r="T25" s="94"/>
      <c r="U25" s="31"/>
    </row>
    <row r="26" spans="1:21" ht="12.75" customHeight="1" x14ac:dyDescent="0.2">
      <c r="A26" s="28"/>
      <c r="B26" s="22"/>
      <c r="C26" s="189" t="s">
        <v>108</v>
      </c>
      <c r="D26" s="189"/>
      <c r="E26" s="107"/>
      <c r="F26" s="122" t="s">
        <v>193</v>
      </c>
      <c r="G26" s="112">
        <f t="shared" si="2"/>
        <v>2</v>
      </c>
      <c r="H26" s="31"/>
      <c r="I26" s="107"/>
      <c r="J26" s="113" t="s">
        <v>194</v>
      </c>
      <c r="K26" s="114">
        <f>$T$9</f>
        <v>2</v>
      </c>
      <c r="L26" s="31"/>
      <c r="M26" s="115"/>
      <c r="N26" s="113" t="s">
        <v>195</v>
      </c>
      <c r="O26" s="114">
        <f t="shared" si="3"/>
        <v>2</v>
      </c>
      <c r="P26" s="31"/>
      <c r="Q26" s="115"/>
      <c r="R26" s="113" t="s">
        <v>196</v>
      </c>
      <c r="S26" s="114">
        <f>$T$9</f>
        <v>2</v>
      </c>
      <c r="T26" s="94"/>
      <c r="U26" s="31"/>
    </row>
    <row r="27" spans="1:21" ht="12.75" customHeight="1" x14ac:dyDescent="0.2">
      <c r="A27" s="28"/>
      <c r="B27" s="22"/>
      <c r="C27" s="189" t="s">
        <v>110</v>
      </c>
      <c r="D27" s="189"/>
      <c r="E27" s="107"/>
      <c r="F27" s="122" t="s">
        <v>197</v>
      </c>
      <c r="G27" s="112">
        <f t="shared" si="2"/>
        <v>2</v>
      </c>
      <c r="H27" s="31"/>
      <c r="I27" s="107"/>
      <c r="J27" s="113" t="s">
        <v>198</v>
      </c>
      <c r="K27" s="114">
        <f>$T$9</f>
        <v>2</v>
      </c>
      <c r="L27" s="31"/>
      <c r="M27" s="115"/>
      <c r="N27" s="113" t="s">
        <v>199</v>
      </c>
      <c r="O27" s="114">
        <f t="shared" si="3"/>
        <v>2</v>
      </c>
      <c r="P27" s="31"/>
      <c r="Q27" s="115"/>
      <c r="R27" s="113" t="s">
        <v>200</v>
      </c>
      <c r="S27" s="114">
        <f>$T$9</f>
        <v>2</v>
      </c>
      <c r="T27" s="94"/>
      <c r="U27" s="31"/>
    </row>
    <row r="28" spans="1:21" ht="12.75" customHeight="1" x14ac:dyDescent="0.2">
      <c r="A28" s="28"/>
      <c r="B28" s="22"/>
      <c r="C28" s="189" t="s">
        <v>174</v>
      </c>
      <c r="D28" s="189"/>
      <c r="E28" s="107"/>
      <c r="F28" s="122" t="s">
        <v>201</v>
      </c>
      <c r="G28" s="112">
        <f t="shared" si="2"/>
        <v>2</v>
      </c>
      <c r="H28" s="31"/>
      <c r="I28" s="107"/>
      <c r="J28" s="113" t="s">
        <v>202</v>
      </c>
      <c r="K28" s="114">
        <f>$T$9</f>
        <v>2</v>
      </c>
      <c r="L28" s="31"/>
      <c r="M28" s="115"/>
      <c r="N28" s="113" t="s">
        <v>203</v>
      </c>
      <c r="O28" s="114">
        <f t="shared" si="3"/>
        <v>2</v>
      </c>
      <c r="P28" s="31"/>
      <c r="Q28" s="115"/>
      <c r="R28" s="113" t="s">
        <v>204</v>
      </c>
      <c r="S28" s="114">
        <f>$T$9</f>
        <v>2</v>
      </c>
      <c r="T28" s="94"/>
      <c r="U28" s="31"/>
    </row>
    <row r="29" spans="1:21" ht="12.75" customHeight="1" x14ac:dyDescent="0.2">
      <c r="A29" s="28"/>
      <c r="B29" s="22"/>
      <c r="C29" s="190" t="s">
        <v>115</v>
      </c>
      <c r="D29" s="190"/>
      <c r="E29" s="116"/>
      <c r="F29" s="123" t="s">
        <v>205</v>
      </c>
      <c r="G29" s="118">
        <f t="shared" si="2"/>
        <v>2</v>
      </c>
      <c r="H29" s="31"/>
      <c r="I29" s="110" t="s">
        <v>157</v>
      </c>
      <c r="J29" s="111"/>
      <c r="K29" s="111"/>
      <c r="L29" s="31"/>
      <c r="M29" s="119"/>
      <c r="N29" s="120" t="s">
        <v>206</v>
      </c>
      <c r="O29" s="121">
        <f t="shared" si="3"/>
        <v>2</v>
      </c>
      <c r="P29" s="31"/>
      <c r="Q29" s="110" t="s">
        <v>157</v>
      </c>
      <c r="R29" s="111"/>
      <c r="S29" s="111"/>
      <c r="T29" s="94"/>
      <c r="U29" s="31"/>
    </row>
    <row r="30" spans="1:21" ht="16.899999999999999" customHeight="1" x14ac:dyDescent="0.2">
      <c r="A30" s="28"/>
      <c r="B30" s="22"/>
      <c r="C30" s="87"/>
      <c r="D30" s="34"/>
      <c r="E30" s="44"/>
      <c r="F30" s="22"/>
      <c r="G30" s="22"/>
      <c r="H30" s="22"/>
      <c r="I30" s="22"/>
      <c r="J30" s="22"/>
      <c r="K30" s="22"/>
      <c r="L30" s="22"/>
      <c r="M30" s="22"/>
      <c r="N30" s="22"/>
      <c r="O30" s="22"/>
      <c r="P30" s="22"/>
      <c r="Q30" s="22"/>
      <c r="R30" s="22"/>
      <c r="S30" s="44"/>
      <c r="T30" s="94"/>
      <c r="U30" s="31"/>
    </row>
    <row r="31" spans="1:21" ht="12.75" customHeight="1" x14ac:dyDescent="0.2">
      <c r="A31" s="28"/>
      <c r="B31" s="22"/>
      <c r="C31" s="103" t="s">
        <v>207</v>
      </c>
      <c r="D31" s="22"/>
      <c r="E31" s="22"/>
      <c r="F31" s="22"/>
      <c r="G31" s="22"/>
      <c r="H31" s="22"/>
      <c r="I31" s="22"/>
      <c r="J31" s="22"/>
      <c r="K31" s="22"/>
      <c r="L31" s="22"/>
      <c r="M31" s="22"/>
      <c r="N31" s="22"/>
      <c r="O31" s="22"/>
      <c r="P31" s="22"/>
      <c r="Q31" s="22"/>
      <c r="R31" s="22"/>
      <c r="S31" s="22"/>
      <c r="T31" s="94"/>
      <c r="U31" s="31"/>
    </row>
    <row r="32" spans="1:21" ht="12.75" customHeight="1" x14ac:dyDescent="0.2">
      <c r="A32" s="28"/>
      <c r="B32" s="22"/>
      <c r="C32" s="183" t="s">
        <v>146</v>
      </c>
      <c r="D32" s="183"/>
      <c r="E32" s="184" t="s">
        <v>208</v>
      </c>
      <c r="F32" s="185" t="s">
        <v>209</v>
      </c>
      <c r="G32" s="104" t="s">
        <v>98</v>
      </c>
      <c r="H32" s="31"/>
      <c r="I32" s="186" t="s">
        <v>149</v>
      </c>
      <c r="J32" s="187" t="s">
        <v>150</v>
      </c>
      <c r="K32" s="104" t="s">
        <v>98</v>
      </c>
      <c r="L32" s="31"/>
      <c r="M32" s="188" t="s">
        <v>151</v>
      </c>
      <c r="N32" s="187" t="s">
        <v>152</v>
      </c>
      <c r="O32" s="104" t="s">
        <v>98</v>
      </c>
      <c r="P32" s="31"/>
      <c r="Q32" s="188" t="s">
        <v>184</v>
      </c>
      <c r="R32" s="187" t="s">
        <v>154</v>
      </c>
      <c r="S32" s="104" t="s">
        <v>98</v>
      </c>
      <c r="T32" s="94"/>
      <c r="U32" s="31"/>
    </row>
    <row r="33" spans="1:21" ht="12.75" customHeight="1" x14ac:dyDescent="0.2">
      <c r="A33" s="28"/>
      <c r="B33" s="22"/>
      <c r="C33" s="183"/>
      <c r="D33" s="183"/>
      <c r="E33" s="184"/>
      <c r="F33" s="185"/>
      <c r="G33" s="106" t="s">
        <v>155</v>
      </c>
      <c r="H33" s="31"/>
      <c r="I33" s="186"/>
      <c r="J33" s="187"/>
      <c r="K33" s="106" t="s">
        <v>155</v>
      </c>
      <c r="L33" s="31"/>
      <c r="M33" s="188"/>
      <c r="N33" s="187"/>
      <c r="O33" s="106" t="s">
        <v>155</v>
      </c>
      <c r="P33" s="31"/>
      <c r="Q33" s="188"/>
      <c r="R33" s="187"/>
      <c r="S33" s="106" t="s">
        <v>155</v>
      </c>
      <c r="T33" s="94"/>
      <c r="U33" s="31"/>
    </row>
    <row r="34" spans="1:21" ht="12.75" customHeight="1" x14ac:dyDescent="0.2">
      <c r="A34" s="28"/>
      <c r="B34" s="22"/>
      <c r="C34" s="189" t="s">
        <v>104</v>
      </c>
      <c r="D34" s="189"/>
      <c r="E34" s="107"/>
      <c r="F34" s="122" t="s">
        <v>210</v>
      </c>
      <c r="G34" s="112">
        <f t="shared" ref="G34:G39" si="4">$T$9</f>
        <v>2</v>
      </c>
      <c r="H34" s="31"/>
      <c r="I34" s="107"/>
      <c r="J34" s="113" t="s">
        <v>211</v>
      </c>
      <c r="K34" s="114">
        <f>$T$9</f>
        <v>2</v>
      </c>
      <c r="L34" s="31"/>
      <c r="M34" s="110" t="s">
        <v>157</v>
      </c>
      <c r="N34" s="111"/>
      <c r="O34" s="111"/>
      <c r="P34" s="31"/>
      <c r="Q34" s="115"/>
      <c r="R34" s="113" t="s">
        <v>212</v>
      </c>
      <c r="S34" s="114">
        <f>$T$9</f>
        <v>2</v>
      </c>
      <c r="T34" s="94"/>
      <c r="U34" s="31"/>
    </row>
    <row r="35" spans="1:21" ht="12.75" customHeight="1" x14ac:dyDescent="0.2">
      <c r="A35" s="28"/>
      <c r="B35" s="22"/>
      <c r="C35" s="189" t="s">
        <v>106</v>
      </c>
      <c r="D35" s="189"/>
      <c r="E35" s="107"/>
      <c r="F35" s="122" t="s">
        <v>213</v>
      </c>
      <c r="G35" s="112">
        <f t="shared" si="4"/>
        <v>2</v>
      </c>
      <c r="H35" s="31"/>
      <c r="I35" s="107"/>
      <c r="J35" s="113" t="s">
        <v>214</v>
      </c>
      <c r="K35" s="114">
        <f>$T$9</f>
        <v>2</v>
      </c>
      <c r="L35" s="31"/>
      <c r="M35" s="115"/>
      <c r="N35" s="113" t="s">
        <v>215</v>
      </c>
      <c r="O35" s="114">
        <f>$T$9</f>
        <v>2</v>
      </c>
      <c r="P35" s="31"/>
      <c r="Q35" s="115"/>
      <c r="R35" s="113" t="s">
        <v>216</v>
      </c>
      <c r="S35" s="114">
        <f>$T$9</f>
        <v>2</v>
      </c>
      <c r="T35" s="94"/>
      <c r="U35" s="31"/>
    </row>
    <row r="36" spans="1:21" ht="12.75" customHeight="1" x14ac:dyDescent="0.2">
      <c r="A36" s="28"/>
      <c r="B36" s="22"/>
      <c r="C36" s="189" t="s">
        <v>108</v>
      </c>
      <c r="D36" s="189"/>
      <c r="E36" s="107"/>
      <c r="F36" s="122" t="s">
        <v>217</v>
      </c>
      <c r="G36" s="112">
        <f t="shared" si="4"/>
        <v>2</v>
      </c>
      <c r="H36" s="31"/>
      <c r="I36" s="107"/>
      <c r="J36" s="113" t="s">
        <v>218</v>
      </c>
      <c r="K36" s="114">
        <f>$T$9</f>
        <v>2</v>
      </c>
      <c r="L36" s="31"/>
      <c r="M36" s="115"/>
      <c r="N36" s="113" t="s">
        <v>219</v>
      </c>
      <c r="O36" s="114">
        <f>$T$9</f>
        <v>2</v>
      </c>
      <c r="P36" s="31"/>
      <c r="Q36" s="115"/>
      <c r="R36" s="113" t="s">
        <v>220</v>
      </c>
      <c r="S36" s="114">
        <f>$T$9</f>
        <v>2</v>
      </c>
      <c r="T36" s="94"/>
      <c r="U36" s="31"/>
    </row>
    <row r="37" spans="1:21" ht="12.75" customHeight="1" x14ac:dyDescent="0.2">
      <c r="A37" s="28"/>
      <c r="B37" s="22"/>
      <c r="C37" s="189" t="s">
        <v>110</v>
      </c>
      <c r="D37" s="189"/>
      <c r="E37" s="107"/>
      <c r="F37" s="122" t="s">
        <v>221</v>
      </c>
      <c r="G37" s="112">
        <f t="shared" si="4"/>
        <v>2</v>
      </c>
      <c r="H37" s="31"/>
      <c r="I37" s="107"/>
      <c r="J37" s="113" t="s">
        <v>222</v>
      </c>
      <c r="K37" s="114">
        <f>$T$9</f>
        <v>2</v>
      </c>
      <c r="L37" s="31"/>
      <c r="M37" s="115"/>
      <c r="N37" s="113" t="s">
        <v>223</v>
      </c>
      <c r="O37" s="114">
        <f>$T$9</f>
        <v>2</v>
      </c>
      <c r="P37" s="31"/>
      <c r="Q37" s="115"/>
      <c r="R37" s="113" t="s">
        <v>224</v>
      </c>
      <c r="S37" s="114">
        <f>$T$9</f>
        <v>2</v>
      </c>
      <c r="T37" s="94"/>
      <c r="U37" s="31"/>
    </row>
    <row r="38" spans="1:21" ht="12.75" customHeight="1" x14ac:dyDescent="0.2">
      <c r="A38" s="28"/>
      <c r="B38" s="22"/>
      <c r="C38" s="189" t="s">
        <v>174</v>
      </c>
      <c r="D38" s="189"/>
      <c r="E38" s="107"/>
      <c r="F38" s="122" t="s">
        <v>225</v>
      </c>
      <c r="G38" s="112">
        <f t="shared" si="4"/>
        <v>2</v>
      </c>
      <c r="H38" s="31"/>
      <c r="I38" s="107"/>
      <c r="J38" s="113" t="s">
        <v>226</v>
      </c>
      <c r="K38" s="114">
        <f>$T$9</f>
        <v>2</v>
      </c>
      <c r="L38" s="31"/>
      <c r="M38" s="115"/>
      <c r="N38" s="113" t="s">
        <v>227</v>
      </c>
      <c r="O38" s="114">
        <f>$T$9</f>
        <v>2</v>
      </c>
      <c r="P38" s="31"/>
      <c r="Q38" s="115"/>
      <c r="R38" s="113" t="s">
        <v>228</v>
      </c>
      <c r="S38" s="114">
        <f>$T$9</f>
        <v>2</v>
      </c>
      <c r="T38" s="94"/>
      <c r="U38" s="31"/>
    </row>
    <row r="39" spans="1:21" ht="12.75" customHeight="1" x14ac:dyDescent="0.2">
      <c r="A39" s="28"/>
      <c r="B39" s="22"/>
      <c r="C39" s="190" t="s">
        <v>115</v>
      </c>
      <c r="D39" s="190"/>
      <c r="E39" s="116"/>
      <c r="F39" s="123" t="s">
        <v>229</v>
      </c>
      <c r="G39" s="118">
        <f t="shared" si="4"/>
        <v>2</v>
      </c>
      <c r="H39" s="31"/>
      <c r="I39" s="110" t="s">
        <v>157</v>
      </c>
      <c r="J39" s="111"/>
      <c r="K39" s="111"/>
      <c r="L39" s="31"/>
      <c r="M39" s="119"/>
      <c r="N39" s="120" t="s">
        <v>230</v>
      </c>
      <c r="O39" s="121">
        <f>$T$9</f>
        <v>2</v>
      </c>
      <c r="P39" s="31"/>
      <c r="Q39" s="110" t="s">
        <v>157</v>
      </c>
      <c r="R39" s="111"/>
      <c r="S39" s="111"/>
      <c r="T39" s="94"/>
      <c r="U39" s="31"/>
    </row>
    <row r="40" spans="1:21" ht="16.899999999999999" customHeight="1" x14ac:dyDescent="0.2">
      <c r="A40" s="28"/>
      <c r="B40" s="22"/>
      <c r="C40" s="87"/>
      <c r="D40" s="34"/>
      <c r="E40" s="44"/>
      <c r="F40" s="22"/>
      <c r="G40" s="22"/>
      <c r="H40" s="22"/>
      <c r="I40" s="22"/>
      <c r="J40" s="22"/>
      <c r="K40" s="22"/>
      <c r="L40" s="22"/>
      <c r="M40" s="22"/>
      <c r="N40" s="22"/>
      <c r="O40" s="22"/>
      <c r="P40" s="22"/>
      <c r="Q40" s="22"/>
      <c r="R40" s="22"/>
      <c r="S40" s="22"/>
      <c r="T40" s="22"/>
      <c r="U40" s="31"/>
    </row>
    <row r="41" spans="1:21" ht="12.75" customHeight="1" x14ac:dyDescent="0.2">
      <c r="A41" s="28"/>
      <c r="B41" s="22"/>
      <c r="C41" s="103" t="s">
        <v>231</v>
      </c>
      <c r="D41" s="22"/>
      <c r="E41" s="22"/>
      <c r="F41" s="22"/>
      <c r="G41" s="22"/>
      <c r="H41" s="22"/>
      <c r="I41" s="22"/>
      <c r="J41" s="22"/>
      <c r="K41" s="22"/>
      <c r="L41" s="22"/>
      <c r="M41" s="22"/>
      <c r="N41" s="22"/>
      <c r="O41" s="22"/>
      <c r="P41" s="22"/>
      <c r="Q41" s="22"/>
      <c r="R41" s="22"/>
      <c r="S41" s="22"/>
      <c r="T41" s="22"/>
      <c r="U41" s="31"/>
    </row>
    <row r="42" spans="1:21" ht="12.75" customHeight="1" x14ac:dyDescent="0.2">
      <c r="A42" s="28"/>
      <c r="B42" s="22"/>
      <c r="C42" s="183" t="s">
        <v>146</v>
      </c>
      <c r="D42" s="183"/>
      <c r="E42" s="184" t="s">
        <v>40</v>
      </c>
      <c r="F42" s="185" t="s">
        <v>232</v>
      </c>
      <c r="G42" s="104" t="s">
        <v>98</v>
      </c>
      <c r="H42" s="31"/>
      <c r="I42" s="186" t="s">
        <v>149</v>
      </c>
      <c r="J42" s="187" t="s">
        <v>150</v>
      </c>
      <c r="K42" s="104" t="s">
        <v>98</v>
      </c>
      <c r="L42" s="31"/>
      <c r="M42" s="188" t="s">
        <v>151</v>
      </c>
      <c r="N42" s="187" t="s">
        <v>152</v>
      </c>
      <c r="O42" s="104" t="s">
        <v>98</v>
      </c>
      <c r="P42" s="31"/>
      <c r="Q42" s="188" t="s">
        <v>184</v>
      </c>
      <c r="R42" s="187" t="s">
        <v>154</v>
      </c>
      <c r="S42" s="104" t="s">
        <v>98</v>
      </c>
      <c r="T42" s="94"/>
      <c r="U42" s="31"/>
    </row>
    <row r="43" spans="1:21" ht="12.75" customHeight="1" x14ac:dyDescent="0.2">
      <c r="A43" s="28"/>
      <c r="B43" s="22"/>
      <c r="C43" s="183"/>
      <c r="D43" s="183"/>
      <c r="E43" s="184"/>
      <c r="F43" s="185"/>
      <c r="G43" s="106" t="s">
        <v>155</v>
      </c>
      <c r="H43" s="31"/>
      <c r="I43" s="186"/>
      <c r="J43" s="187"/>
      <c r="K43" s="106" t="s">
        <v>155</v>
      </c>
      <c r="L43" s="31"/>
      <c r="M43" s="188"/>
      <c r="N43" s="187"/>
      <c r="O43" s="106" t="s">
        <v>155</v>
      </c>
      <c r="P43" s="31"/>
      <c r="Q43" s="188"/>
      <c r="R43" s="187"/>
      <c r="S43" s="106" t="s">
        <v>155</v>
      </c>
      <c r="T43" s="94"/>
      <c r="U43" s="31"/>
    </row>
    <row r="44" spans="1:21" ht="12.75" customHeight="1" x14ac:dyDescent="0.2">
      <c r="A44" s="28"/>
      <c r="B44" s="22"/>
      <c r="C44" s="189" t="s">
        <v>104</v>
      </c>
      <c r="D44" s="189"/>
      <c r="E44" s="124" t="s">
        <v>157</v>
      </c>
      <c r="F44" s="125"/>
      <c r="G44" s="126"/>
      <c r="H44" s="31"/>
      <c r="I44" s="124" t="s">
        <v>157</v>
      </c>
      <c r="J44" s="125"/>
      <c r="K44" s="127"/>
      <c r="L44" s="31"/>
      <c r="M44" s="124" t="s">
        <v>157</v>
      </c>
      <c r="N44" s="125"/>
      <c r="O44" s="127"/>
      <c r="P44" s="31"/>
      <c r="Q44" s="124" t="s">
        <v>157</v>
      </c>
      <c r="R44" s="125"/>
      <c r="S44" s="127"/>
      <c r="T44" s="94"/>
      <c r="U44" s="31"/>
    </row>
    <row r="45" spans="1:21" ht="12.75" customHeight="1" x14ac:dyDescent="0.2">
      <c r="A45" s="28"/>
      <c r="B45" s="22"/>
      <c r="C45" s="189" t="s">
        <v>106</v>
      </c>
      <c r="D45" s="189"/>
      <c r="E45" s="107"/>
      <c r="F45" s="122" t="s">
        <v>233</v>
      </c>
      <c r="G45" s="112">
        <f>$T$9</f>
        <v>2</v>
      </c>
      <c r="H45" s="31"/>
      <c r="I45" s="107"/>
      <c r="J45" s="113" t="s">
        <v>234</v>
      </c>
      <c r="K45" s="114">
        <f>$T$9</f>
        <v>2</v>
      </c>
      <c r="L45" s="31"/>
      <c r="M45" s="124" t="s">
        <v>157</v>
      </c>
      <c r="N45" s="111"/>
      <c r="O45" s="111"/>
      <c r="P45" s="31"/>
      <c r="Q45" s="115"/>
      <c r="R45" s="113" t="s">
        <v>235</v>
      </c>
      <c r="S45" s="114">
        <f>$T$9</f>
        <v>2</v>
      </c>
      <c r="T45" s="94"/>
      <c r="U45" s="31"/>
    </row>
    <row r="46" spans="1:21" ht="12.75" customHeight="1" x14ac:dyDescent="0.2">
      <c r="A46" s="28"/>
      <c r="B46" s="22"/>
      <c r="C46" s="189" t="s">
        <v>108</v>
      </c>
      <c r="D46" s="189"/>
      <c r="E46" s="107"/>
      <c r="F46" s="122" t="s">
        <v>236</v>
      </c>
      <c r="G46" s="112">
        <f>$T$9</f>
        <v>2</v>
      </c>
      <c r="H46" s="31"/>
      <c r="I46" s="107"/>
      <c r="J46" s="113" t="s">
        <v>237</v>
      </c>
      <c r="K46" s="114">
        <f>$T$9</f>
        <v>2</v>
      </c>
      <c r="L46" s="31"/>
      <c r="M46" s="115"/>
      <c r="N46" s="113" t="s">
        <v>238</v>
      </c>
      <c r="O46" s="114">
        <f>$T$9</f>
        <v>2</v>
      </c>
      <c r="P46" s="31"/>
      <c r="Q46" s="115"/>
      <c r="R46" s="113" t="s">
        <v>239</v>
      </c>
      <c r="S46" s="114">
        <f>$T$9</f>
        <v>2</v>
      </c>
      <c r="T46" s="94"/>
      <c r="U46" s="31"/>
    </row>
    <row r="47" spans="1:21" ht="12.75" customHeight="1" x14ac:dyDescent="0.2">
      <c r="A47" s="28"/>
      <c r="B47" s="22"/>
      <c r="C47" s="189" t="s">
        <v>110</v>
      </c>
      <c r="D47" s="189"/>
      <c r="E47" s="107"/>
      <c r="F47" s="122" t="s">
        <v>240</v>
      </c>
      <c r="G47" s="112">
        <f>$T$9</f>
        <v>2</v>
      </c>
      <c r="H47" s="31"/>
      <c r="I47" s="107"/>
      <c r="J47" s="113" t="s">
        <v>241</v>
      </c>
      <c r="K47" s="114">
        <f>$T$9</f>
        <v>2</v>
      </c>
      <c r="L47" s="31"/>
      <c r="M47" s="115"/>
      <c r="N47" s="113" t="s">
        <v>242</v>
      </c>
      <c r="O47" s="114">
        <f>$T$9</f>
        <v>2</v>
      </c>
      <c r="P47" s="31"/>
      <c r="Q47" s="115"/>
      <c r="R47" s="113" t="s">
        <v>243</v>
      </c>
      <c r="S47" s="114">
        <f>$T$9</f>
        <v>2</v>
      </c>
      <c r="T47" s="94"/>
      <c r="U47" s="31"/>
    </row>
    <row r="48" spans="1:21" ht="12.75" customHeight="1" x14ac:dyDescent="0.2">
      <c r="A48" s="28"/>
      <c r="B48" s="22"/>
      <c r="C48" s="189" t="s">
        <v>174</v>
      </c>
      <c r="D48" s="189"/>
      <c r="E48" s="107"/>
      <c r="F48" s="122" t="s">
        <v>244</v>
      </c>
      <c r="G48" s="112">
        <f>$T$9</f>
        <v>2</v>
      </c>
      <c r="H48" s="31"/>
      <c r="I48" s="107"/>
      <c r="J48" s="113" t="s">
        <v>245</v>
      </c>
      <c r="K48" s="114">
        <f>$T$9</f>
        <v>2</v>
      </c>
      <c r="L48" s="31"/>
      <c r="M48" s="115"/>
      <c r="N48" s="113" t="s">
        <v>246</v>
      </c>
      <c r="O48" s="114">
        <f>$T$9</f>
        <v>2</v>
      </c>
      <c r="P48" s="31"/>
      <c r="Q48" s="115"/>
      <c r="R48" s="113" t="s">
        <v>247</v>
      </c>
      <c r="S48" s="114">
        <f>$T$9</f>
        <v>2</v>
      </c>
      <c r="T48" s="94"/>
      <c r="U48" s="31"/>
    </row>
    <row r="49" spans="1:21" ht="12.75" customHeight="1" x14ac:dyDescent="0.2">
      <c r="A49" s="28"/>
      <c r="B49" s="22"/>
      <c r="C49" s="190" t="s">
        <v>115</v>
      </c>
      <c r="D49" s="190"/>
      <c r="E49" s="116"/>
      <c r="F49" s="123" t="s">
        <v>248</v>
      </c>
      <c r="G49" s="118">
        <f>$T$9</f>
        <v>2</v>
      </c>
      <c r="H49" s="31"/>
      <c r="I49" s="124" t="s">
        <v>157</v>
      </c>
      <c r="J49" s="111"/>
      <c r="K49" s="111"/>
      <c r="L49" s="31"/>
      <c r="M49" s="119"/>
      <c r="N49" s="120" t="s">
        <v>249</v>
      </c>
      <c r="O49" s="121">
        <f>$T$9</f>
        <v>2</v>
      </c>
      <c r="P49" s="31"/>
      <c r="Q49" s="124" t="s">
        <v>157</v>
      </c>
      <c r="R49" s="111"/>
      <c r="S49" s="111"/>
      <c r="T49" s="94"/>
      <c r="U49" s="31"/>
    </row>
    <row r="50" spans="1:21" ht="16.899999999999999" customHeight="1" x14ac:dyDescent="0.2">
      <c r="A50" s="28"/>
      <c r="B50" s="22"/>
      <c r="C50" s="87"/>
      <c r="D50" s="34"/>
      <c r="E50" s="44"/>
      <c r="F50" s="22"/>
      <c r="G50" s="22"/>
      <c r="H50" s="22"/>
      <c r="I50" s="22"/>
      <c r="J50" s="22"/>
      <c r="K50" s="22"/>
      <c r="L50" s="22"/>
      <c r="M50" s="22"/>
      <c r="N50" s="22"/>
      <c r="O50" s="22"/>
      <c r="P50" s="22"/>
      <c r="Q50" s="22"/>
      <c r="R50" s="22"/>
      <c r="S50" s="22"/>
      <c r="T50" s="94"/>
      <c r="U50" s="31"/>
    </row>
    <row r="51" spans="1:21" ht="12.75" customHeight="1" x14ac:dyDescent="0.2">
      <c r="A51" s="28"/>
      <c r="B51" s="22"/>
      <c r="C51" s="103" t="s">
        <v>250</v>
      </c>
      <c r="D51" s="22"/>
      <c r="E51" s="22"/>
      <c r="F51" s="22"/>
      <c r="G51" s="22"/>
      <c r="H51" s="22"/>
      <c r="I51" s="22"/>
      <c r="J51" s="22"/>
      <c r="K51" s="22"/>
      <c r="L51" s="22"/>
      <c r="M51" s="22"/>
      <c r="N51" s="22"/>
      <c r="O51" s="22"/>
      <c r="P51" s="22"/>
      <c r="Q51" s="22"/>
      <c r="R51" s="22"/>
      <c r="S51" s="22"/>
      <c r="T51" s="94"/>
      <c r="U51" s="31"/>
    </row>
    <row r="52" spans="1:21" ht="12.75" customHeight="1" x14ac:dyDescent="0.2">
      <c r="A52" s="28"/>
      <c r="B52" s="22"/>
      <c r="C52" s="183" t="s">
        <v>146</v>
      </c>
      <c r="D52" s="183"/>
      <c r="E52" s="184" t="s">
        <v>38</v>
      </c>
      <c r="F52" s="185" t="s">
        <v>251</v>
      </c>
      <c r="G52" s="104" t="s">
        <v>98</v>
      </c>
      <c r="H52" s="31"/>
      <c r="I52" s="186" t="s">
        <v>149</v>
      </c>
      <c r="J52" s="187" t="s">
        <v>150</v>
      </c>
      <c r="K52" s="104" t="s">
        <v>98</v>
      </c>
      <c r="L52" s="31"/>
      <c r="M52" s="188" t="s">
        <v>151</v>
      </c>
      <c r="N52" s="187" t="s">
        <v>152</v>
      </c>
      <c r="O52" s="104" t="s">
        <v>98</v>
      </c>
      <c r="P52" s="31"/>
      <c r="Q52" s="188" t="s">
        <v>184</v>
      </c>
      <c r="R52" s="187" t="s">
        <v>154</v>
      </c>
      <c r="S52" s="104" t="s">
        <v>98</v>
      </c>
      <c r="T52" s="94"/>
      <c r="U52" s="31"/>
    </row>
    <row r="53" spans="1:21" ht="12.75" customHeight="1" x14ac:dyDescent="0.2">
      <c r="A53" s="28"/>
      <c r="B53" s="22"/>
      <c r="C53" s="183"/>
      <c r="D53" s="183"/>
      <c r="E53" s="184"/>
      <c r="F53" s="185"/>
      <c r="G53" s="106" t="s">
        <v>155</v>
      </c>
      <c r="H53" s="31"/>
      <c r="I53" s="186"/>
      <c r="J53" s="187"/>
      <c r="K53" s="106" t="s">
        <v>155</v>
      </c>
      <c r="L53" s="31"/>
      <c r="M53" s="188"/>
      <c r="N53" s="187"/>
      <c r="O53" s="106" t="s">
        <v>155</v>
      </c>
      <c r="P53" s="31"/>
      <c r="Q53" s="188"/>
      <c r="R53" s="187"/>
      <c r="S53" s="106" t="s">
        <v>155</v>
      </c>
      <c r="T53" s="94"/>
      <c r="U53" s="31"/>
    </row>
    <row r="54" spans="1:21" ht="12.75" customHeight="1" x14ac:dyDescent="0.2">
      <c r="A54" s="28"/>
      <c r="B54" s="22"/>
      <c r="C54" s="189" t="s">
        <v>104</v>
      </c>
      <c r="D54" s="189"/>
      <c r="E54" s="124" t="s">
        <v>157</v>
      </c>
      <c r="F54" s="125"/>
      <c r="G54" s="126"/>
      <c r="H54" s="31"/>
      <c r="I54" s="124" t="s">
        <v>157</v>
      </c>
      <c r="J54" s="125"/>
      <c r="K54" s="127"/>
      <c r="L54" s="31"/>
      <c r="M54" s="124" t="s">
        <v>157</v>
      </c>
      <c r="N54" s="125"/>
      <c r="O54" s="127"/>
      <c r="P54" s="31"/>
      <c r="Q54" s="124" t="s">
        <v>157</v>
      </c>
      <c r="R54" s="125"/>
      <c r="S54" s="127"/>
      <c r="T54" s="94"/>
      <c r="U54" s="31"/>
    </row>
    <row r="55" spans="1:21" ht="12.75" customHeight="1" x14ac:dyDescent="0.2">
      <c r="A55" s="28"/>
      <c r="B55" s="22"/>
      <c r="C55" s="189" t="s">
        <v>106</v>
      </c>
      <c r="D55" s="189"/>
      <c r="E55" s="124" t="s">
        <v>157</v>
      </c>
      <c r="F55" s="125"/>
      <c r="G55" s="126"/>
      <c r="H55" s="31"/>
      <c r="I55" s="124" t="s">
        <v>157</v>
      </c>
      <c r="J55" s="125"/>
      <c r="K55" s="127"/>
      <c r="L55" s="31"/>
      <c r="M55" s="124" t="s">
        <v>157</v>
      </c>
      <c r="N55" s="125"/>
      <c r="O55" s="127"/>
      <c r="P55" s="31"/>
      <c r="Q55" s="124" t="s">
        <v>157</v>
      </c>
      <c r="R55" s="125"/>
      <c r="S55" s="127"/>
      <c r="T55" s="94"/>
      <c r="U55" s="31"/>
    </row>
    <row r="56" spans="1:21" ht="12.75" customHeight="1" x14ac:dyDescent="0.2">
      <c r="A56" s="28"/>
      <c r="B56" s="22"/>
      <c r="C56" s="189" t="s">
        <v>108</v>
      </c>
      <c r="D56" s="189"/>
      <c r="E56" s="107"/>
      <c r="F56" s="122" t="s">
        <v>252</v>
      </c>
      <c r="G56" s="112">
        <f>$T$9</f>
        <v>2</v>
      </c>
      <c r="H56" s="31"/>
      <c r="I56" s="107"/>
      <c r="J56" s="113" t="s">
        <v>253</v>
      </c>
      <c r="K56" s="114">
        <f>$T$9</f>
        <v>2</v>
      </c>
      <c r="L56" s="31"/>
      <c r="M56" s="124" t="s">
        <v>157</v>
      </c>
      <c r="N56" s="111"/>
      <c r="O56" s="111"/>
      <c r="P56" s="31"/>
      <c r="Q56" s="115"/>
      <c r="R56" s="113" t="s">
        <v>254</v>
      </c>
      <c r="S56" s="114">
        <f>$T$9</f>
        <v>2</v>
      </c>
      <c r="T56" s="94"/>
      <c r="U56" s="31"/>
    </row>
    <row r="57" spans="1:21" ht="12.75" customHeight="1" x14ac:dyDescent="0.2">
      <c r="A57" s="28"/>
      <c r="B57" s="22"/>
      <c r="C57" s="189" t="s">
        <v>110</v>
      </c>
      <c r="D57" s="189"/>
      <c r="E57" s="107"/>
      <c r="F57" s="122" t="s">
        <v>255</v>
      </c>
      <c r="G57" s="112">
        <f>$T$9</f>
        <v>2</v>
      </c>
      <c r="H57" s="31"/>
      <c r="I57" s="107"/>
      <c r="J57" s="113" t="s">
        <v>256</v>
      </c>
      <c r="K57" s="114">
        <f>$T$9</f>
        <v>2</v>
      </c>
      <c r="L57" s="31"/>
      <c r="M57" s="115"/>
      <c r="N57" s="113" t="s">
        <v>257</v>
      </c>
      <c r="O57" s="114">
        <f>$T$9</f>
        <v>2</v>
      </c>
      <c r="P57" s="31"/>
      <c r="Q57" s="115"/>
      <c r="R57" s="113" t="s">
        <v>258</v>
      </c>
      <c r="S57" s="114">
        <f>$T$9</f>
        <v>2</v>
      </c>
      <c r="T57" s="94"/>
      <c r="U57" s="31"/>
    </row>
    <row r="58" spans="1:21" ht="12.75" customHeight="1" x14ac:dyDescent="0.2">
      <c r="A58" s="28"/>
      <c r="B58" s="22"/>
      <c r="C58" s="189" t="s">
        <v>174</v>
      </c>
      <c r="D58" s="189"/>
      <c r="E58" s="107"/>
      <c r="F58" s="122" t="s">
        <v>259</v>
      </c>
      <c r="G58" s="112">
        <f>$T$9</f>
        <v>2</v>
      </c>
      <c r="H58" s="31"/>
      <c r="I58" s="107"/>
      <c r="J58" s="113" t="s">
        <v>260</v>
      </c>
      <c r="K58" s="114">
        <f>$T$9</f>
        <v>2</v>
      </c>
      <c r="L58" s="31"/>
      <c r="M58" s="115"/>
      <c r="N58" s="113" t="s">
        <v>261</v>
      </c>
      <c r="O58" s="114">
        <f>$T$9</f>
        <v>2</v>
      </c>
      <c r="P58" s="31"/>
      <c r="Q58" s="115"/>
      <c r="R58" s="113" t="s">
        <v>262</v>
      </c>
      <c r="S58" s="114">
        <f>$T$9</f>
        <v>2</v>
      </c>
      <c r="T58" s="94"/>
      <c r="U58" s="31"/>
    </row>
    <row r="59" spans="1:21" ht="12.75" customHeight="1" x14ac:dyDescent="0.2">
      <c r="A59" s="28"/>
      <c r="B59" s="22"/>
      <c r="C59" s="190" t="s">
        <v>115</v>
      </c>
      <c r="D59" s="190"/>
      <c r="E59" s="116"/>
      <c r="F59" s="123" t="s">
        <v>263</v>
      </c>
      <c r="G59" s="118">
        <f>$T$9</f>
        <v>2</v>
      </c>
      <c r="H59" s="31"/>
      <c r="I59" s="124" t="s">
        <v>157</v>
      </c>
      <c r="J59" s="111"/>
      <c r="K59" s="111"/>
      <c r="L59" s="31"/>
      <c r="M59" s="119"/>
      <c r="N59" s="120" t="s">
        <v>264</v>
      </c>
      <c r="O59" s="121">
        <f>$T$9</f>
        <v>2</v>
      </c>
      <c r="P59" s="31"/>
      <c r="Q59" s="124" t="s">
        <v>157</v>
      </c>
      <c r="R59" s="111"/>
      <c r="S59" s="111"/>
      <c r="T59" s="94"/>
      <c r="U59" s="31"/>
    </row>
    <row r="60" spans="1:21" ht="16.899999999999999" customHeight="1" x14ac:dyDescent="0.2">
      <c r="A60" s="28"/>
      <c r="B60" s="22"/>
      <c r="C60" s="87"/>
      <c r="D60" s="34"/>
      <c r="E60" s="44"/>
      <c r="F60" s="22"/>
      <c r="G60" s="22"/>
      <c r="H60" s="22"/>
      <c r="I60" s="22"/>
      <c r="J60" s="22"/>
      <c r="K60" s="22"/>
      <c r="L60" s="22"/>
      <c r="M60" s="22"/>
      <c r="N60" s="22"/>
      <c r="O60" s="22"/>
      <c r="P60" s="22"/>
      <c r="Q60" s="22"/>
      <c r="R60" s="22"/>
      <c r="S60" s="22"/>
      <c r="T60" s="94"/>
      <c r="U60" s="31"/>
    </row>
    <row r="61" spans="1:21" ht="12.75" customHeight="1" x14ac:dyDescent="0.2">
      <c r="A61" s="28"/>
      <c r="B61" s="22"/>
      <c r="C61" s="103" t="s">
        <v>265</v>
      </c>
      <c r="D61" s="22"/>
      <c r="E61" s="22"/>
      <c r="F61" s="22"/>
      <c r="G61" s="22"/>
      <c r="H61" s="22"/>
      <c r="I61" s="22"/>
      <c r="J61" s="22"/>
      <c r="K61" s="22"/>
      <c r="L61" s="22"/>
      <c r="M61" s="22"/>
      <c r="N61" s="22"/>
      <c r="O61" s="22"/>
      <c r="P61" s="22"/>
      <c r="Q61" s="22"/>
      <c r="R61" s="22"/>
      <c r="S61" s="22"/>
      <c r="T61" s="94"/>
      <c r="U61" s="31"/>
    </row>
    <row r="62" spans="1:21" ht="12.75" customHeight="1" x14ac:dyDescent="0.2">
      <c r="A62" s="28"/>
      <c r="B62" s="22"/>
      <c r="C62" s="183" t="s">
        <v>146</v>
      </c>
      <c r="D62" s="183"/>
      <c r="E62" s="184" t="s">
        <v>36</v>
      </c>
      <c r="F62" s="185" t="s">
        <v>266</v>
      </c>
      <c r="G62" s="104" t="s">
        <v>98</v>
      </c>
      <c r="H62" s="31"/>
      <c r="I62" s="186" t="s">
        <v>149</v>
      </c>
      <c r="J62" s="187" t="s">
        <v>150</v>
      </c>
      <c r="K62" s="104" t="s">
        <v>98</v>
      </c>
      <c r="L62" s="31"/>
      <c r="M62" s="188" t="s">
        <v>151</v>
      </c>
      <c r="N62" s="187" t="s">
        <v>152</v>
      </c>
      <c r="O62" s="104" t="s">
        <v>98</v>
      </c>
      <c r="P62" s="31"/>
      <c r="Q62" s="188" t="s">
        <v>184</v>
      </c>
      <c r="R62" s="187" t="s">
        <v>154</v>
      </c>
      <c r="S62" s="104" t="s">
        <v>98</v>
      </c>
      <c r="T62" s="94"/>
      <c r="U62" s="31"/>
    </row>
    <row r="63" spans="1:21" ht="12.75" customHeight="1" x14ac:dyDescent="0.2">
      <c r="A63" s="28"/>
      <c r="B63" s="22"/>
      <c r="C63" s="183"/>
      <c r="D63" s="183"/>
      <c r="E63" s="184"/>
      <c r="F63" s="185"/>
      <c r="G63" s="106" t="s">
        <v>155</v>
      </c>
      <c r="H63" s="31"/>
      <c r="I63" s="186"/>
      <c r="J63" s="187"/>
      <c r="K63" s="106" t="s">
        <v>155</v>
      </c>
      <c r="L63" s="31"/>
      <c r="M63" s="188"/>
      <c r="N63" s="187"/>
      <c r="O63" s="106" t="s">
        <v>155</v>
      </c>
      <c r="P63" s="31"/>
      <c r="Q63" s="188"/>
      <c r="R63" s="187"/>
      <c r="S63" s="106" t="s">
        <v>155</v>
      </c>
      <c r="T63" s="94"/>
      <c r="U63" s="31"/>
    </row>
    <row r="64" spans="1:21" ht="12.75" customHeight="1" x14ac:dyDescent="0.2">
      <c r="A64" s="28"/>
      <c r="B64" s="22"/>
      <c r="C64" s="189" t="s">
        <v>104</v>
      </c>
      <c r="D64" s="189"/>
      <c r="E64" s="124" t="s">
        <v>157</v>
      </c>
      <c r="F64" s="125"/>
      <c r="G64" s="126"/>
      <c r="H64" s="31"/>
      <c r="I64" s="124" t="s">
        <v>157</v>
      </c>
      <c r="J64" s="125"/>
      <c r="K64" s="127"/>
      <c r="L64" s="31"/>
      <c r="M64" s="124" t="s">
        <v>157</v>
      </c>
      <c r="N64" s="125"/>
      <c r="O64" s="127"/>
      <c r="P64" s="31"/>
      <c r="Q64" s="124" t="s">
        <v>157</v>
      </c>
      <c r="R64" s="125"/>
      <c r="S64" s="127"/>
      <c r="T64" s="94"/>
      <c r="U64" s="31"/>
    </row>
    <row r="65" spans="1:21" ht="12.75" customHeight="1" x14ac:dyDescent="0.2">
      <c r="A65" s="28"/>
      <c r="B65" s="22"/>
      <c r="C65" s="189" t="s">
        <v>106</v>
      </c>
      <c r="D65" s="189"/>
      <c r="E65" s="124" t="s">
        <v>157</v>
      </c>
      <c r="F65" s="125"/>
      <c r="G65" s="126"/>
      <c r="H65" s="31"/>
      <c r="I65" s="124" t="s">
        <v>157</v>
      </c>
      <c r="J65" s="125"/>
      <c r="K65" s="127"/>
      <c r="L65" s="31"/>
      <c r="M65" s="124" t="s">
        <v>157</v>
      </c>
      <c r="N65" s="125"/>
      <c r="O65" s="127"/>
      <c r="P65" s="31"/>
      <c r="Q65" s="124" t="s">
        <v>157</v>
      </c>
      <c r="R65" s="125"/>
      <c r="S65" s="127"/>
      <c r="T65" s="94"/>
      <c r="U65" s="31"/>
    </row>
    <row r="66" spans="1:21" ht="12.75" customHeight="1" x14ac:dyDescent="0.2">
      <c r="A66" s="28"/>
      <c r="B66" s="22"/>
      <c r="C66" s="189" t="s">
        <v>108</v>
      </c>
      <c r="D66" s="189"/>
      <c r="E66" s="124" t="s">
        <v>157</v>
      </c>
      <c r="F66" s="125"/>
      <c r="G66" s="126"/>
      <c r="H66" s="31"/>
      <c r="I66" s="124" t="s">
        <v>157</v>
      </c>
      <c r="J66" s="125"/>
      <c r="K66" s="127"/>
      <c r="L66" s="31"/>
      <c r="M66" s="124" t="s">
        <v>157</v>
      </c>
      <c r="N66" s="125"/>
      <c r="O66" s="127"/>
      <c r="P66" s="31"/>
      <c r="Q66" s="124" t="s">
        <v>157</v>
      </c>
      <c r="R66" s="125"/>
      <c r="S66" s="127"/>
      <c r="T66" s="94"/>
      <c r="U66" s="31"/>
    </row>
    <row r="67" spans="1:21" ht="12.75" customHeight="1" x14ac:dyDescent="0.2">
      <c r="A67" s="28"/>
      <c r="B67" s="22"/>
      <c r="C67" s="189" t="s">
        <v>110</v>
      </c>
      <c r="D67" s="189"/>
      <c r="E67" s="107"/>
      <c r="F67" s="122" t="s">
        <v>267</v>
      </c>
      <c r="G67" s="112">
        <f>$T$9</f>
        <v>2</v>
      </c>
      <c r="H67" s="31"/>
      <c r="I67" s="107"/>
      <c r="J67" s="113" t="s">
        <v>268</v>
      </c>
      <c r="K67" s="114">
        <f>$T$9</f>
        <v>2</v>
      </c>
      <c r="L67" s="31"/>
      <c r="M67" s="110" t="s">
        <v>157</v>
      </c>
      <c r="N67" s="111"/>
      <c r="O67" s="111"/>
      <c r="P67" s="31"/>
      <c r="Q67" s="115"/>
      <c r="R67" s="113" t="s">
        <v>269</v>
      </c>
      <c r="S67" s="114">
        <f>$T$9</f>
        <v>2</v>
      </c>
      <c r="T67" s="94"/>
      <c r="U67" s="31"/>
    </row>
    <row r="68" spans="1:21" ht="12.75" customHeight="1" x14ac:dyDescent="0.2">
      <c r="A68" s="28"/>
      <c r="B68" s="22"/>
      <c r="C68" s="189" t="s">
        <v>174</v>
      </c>
      <c r="D68" s="189"/>
      <c r="E68" s="107"/>
      <c r="F68" s="122" t="s">
        <v>270</v>
      </c>
      <c r="G68" s="112">
        <f>$T$9</f>
        <v>2</v>
      </c>
      <c r="H68" s="31"/>
      <c r="I68" s="107"/>
      <c r="J68" s="113" t="s">
        <v>271</v>
      </c>
      <c r="K68" s="114">
        <f>$T$9</f>
        <v>2</v>
      </c>
      <c r="L68" s="31"/>
      <c r="M68" s="115"/>
      <c r="N68" s="113" t="s">
        <v>272</v>
      </c>
      <c r="O68" s="114">
        <f>$T$9</f>
        <v>2</v>
      </c>
      <c r="P68" s="31"/>
      <c r="Q68" s="115"/>
      <c r="R68" s="113" t="s">
        <v>273</v>
      </c>
      <c r="S68" s="114">
        <f>$T$9</f>
        <v>2</v>
      </c>
      <c r="T68" s="94"/>
      <c r="U68" s="31"/>
    </row>
    <row r="69" spans="1:21" ht="12.75" customHeight="1" x14ac:dyDescent="0.2">
      <c r="A69" s="28"/>
      <c r="B69" s="22"/>
      <c r="C69" s="190" t="s">
        <v>115</v>
      </c>
      <c r="D69" s="190"/>
      <c r="E69" s="116"/>
      <c r="F69" s="123" t="s">
        <v>274</v>
      </c>
      <c r="G69" s="118">
        <f>$T$9</f>
        <v>2</v>
      </c>
      <c r="H69" s="31"/>
      <c r="I69" s="110" t="s">
        <v>157</v>
      </c>
      <c r="J69" s="111"/>
      <c r="K69" s="111"/>
      <c r="L69" s="31"/>
      <c r="M69" s="119"/>
      <c r="N69" s="120" t="s">
        <v>275</v>
      </c>
      <c r="O69" s="121">
        <f>$T$9</f>
        <v>2</v>
      </c>
      <c r="P69" s="31"/>
      <c r="Q69" s="110" t="s">
        <v>157</v>
      </c>
      <c r="R69" s="111"/>
      <c r="S69" s="111"/>
      <c r="T69" s="94"/>
      <c r="U69" s="31"/>
    </row>
    <row r="70" spans="1:21" ht="16.899999999999999" customHeight="1" x14ac:dyDescent="0.2">
      <c r="A70" s="28"/>
      <c r="B70" s="22"/>
      <c r="C70" s="87"/>
      <c r="D70" s="34"/>
      <c r="E70" s="44"/>
      <c r="F70" s="44"/>
      <c r="G70" s="44"/>
      <c r="H70" s="44"/>
      <c r="I70" s="44"/>
      <c r="J70" s="44"/>
      <c r="K70" s="44"/>
      <c r="L70" s="44"/>
      <c r="M70" s="44"/>
      <c r="N70" s="44"/>
      <c r="O70" s="44"/>
      <c r="P70" s="44"/>
      <c r="Q70" s="44"/>
      <c r="R70" s="44"/>
      <c r="S70" s="44"/>
      <c r="T70" s="94"/>
      <c r="U70" s="31"/>
    </row>
    <row r="71" spans="1:21" ht="16.899999999999999" customHeight="1" x14ac:dyDescent="0.2">
      <c r="A71" s="28"/>
      <c r="B71" s="22"/>
      <c r="C71" s="87" t="s">
        <v>116</v>
      </c>
      <c r="D71" s="34"/>
      <c r="E71" s="44"/>
      <c r="F71" s="44"/>
      <c r="G71" s="44"/>
      <c r="H71" s="44"/>
      <c r="I71" s="44"/>
      <c r="J71" s="44"/>
      <c r="K71" s="44"/>
      <c r="L71" s="44"/>
      <c r="M71" s="44"/>
      <c r="N71" s="44"/>
      <c r="O71" s="44"/>
      <c r="P71" s="44"/>
      <c r="Q71" s="44"/>
      <c r="R71" s="44"/>
      <c r="S71" s="44"/>
      <c r="T71" s="94"/>
      <c r="U71" s="31"/>
    </row>
    <row r="72" spans="1:21" ht="12.75" customHeight="1" x14ac:dyDescent="0.2">
      <c r="A72" s="28"/>
      <c r="B72" s="22"/>
      <c r="C72" s="191" t="s">
        <v>276</v>
      </c>
      <c r="D72" s="191"/>
      <c r="E72" s="191"/>
      <c r="F72" s="191"/>
      <c r="G72" s="191"/>
      <c r="H72" s="191"/>
      <c r="I72" s="191"/>
      <c r="J72" s="191"/>
      <c r="K72" s="191"/>
      <c r="L72" s="191"/>
      <c r="M72" s="191"/>
      <c r="N72" s="191"/>
      <c r="O72" s="191"/>
      <c r="P72" s="191"/>
      <c r="Q72" s="191"/>
      <c r="R72" s="191"/>
      <c r="S72" s="191"/>
      <c r="T72" s="94"/>
      <c r="U72" s="31"/>
    </row>
    <row r="73" spans="1:21" ht="16.899999999999999" customHeight="1" x14ac:dyDescent="0.2">
      <c r="A73" s="28"/>
      <c r="B73" s="22"/>
      <c r="C73" s="87"/>
      <c r="D73" s="34"/>
      <c r="E73" s="44"/>
      <c r="F73" s="44"/>
      <c r="G73" s="44"/>
      <c r="H73" s="44"/>
      <c r="I73" s="44"/>
      <c r="J73" s="44"/>
      <c r="K73" s="44"/>
      <c r="L73" s="44"/>
      <c r="M73" s="44"/>
      <c r="N73" s="44"/>
      <c r="O73" s="44"/>
      <c r="P73" s="44"/>
      <c r="Q73" s="44"/>
      <c r="R73" s="44"/>
      <c r="S73" s="44"/>
      <c r="T73" s="94"/>
      <c r="U73" s="31"/>
    </row>
    <row r="74" spans="1:21" ht="16.899999999999999" customHeight="1" x14ac:dyDescent="0.2">
      <c r="A74" s="28"/>
      <c r="B74" s="22"/>
      <c r="C74" s="87" t="s">
        <v>118</v>
      </c>
      <c r="D74" s="34"/>
      <c r="E74" s="44"/>
      <c r="F74" s="44"/>
      <c r="G74" s="44"/>
      <c r="H74" s="44"/>
      <c r="I74" s="44"/>
      <c r="J74" s="44"/>
      <c r="K74" s="44"/>
      <c r="L74" s="44"/>
      <c r="M74" s="44"/>
      <c r="N74" s="44"/>
      <c r="O74" s="44"/>
      <c r="P74" s="44"/>
      <c r="Q74" s="44"/>
      <c r="R74" s="44"/>
      <c r="S74" s="44"/>
      <c r="T74" s="94"/>
      <c r="U74" s="31"/>
    </row>
    <row r="75" spans="1:21" ht="46.9" customHeight="1" x14ac:dyDescent="0.2">
      <c r="A75" s="28"/>
      <c r="B75" s="22"/>
      <c r="C75" s="191" t="s">
        <v>277</v>
      </c>
      <c r="D75" s="191"/>
      <c r="E75" s="191"/>
      <c r="F75" s="191"/>
      <c r="G75" s="191"/>
      <c r="H75" s="191"/>
      <c r="I75" s="191"/>
      <c r="J75" s="191"/>
      <c r="K75" s="191"/>
      <c r="L75" s="191"/>
      <c r="M75" s="191"/>
      <c r="N75" s="191"/>
      <c r="O75" s="191"/>
      <c r="P75" s="191"/>
      <c r="Q75" s="191"/>
      <c r="R75" s="191"/>
      <c r="S75" s="191"/>
      <c r="T75" s="94"/>
      <c r="U75" s="31"/>
    </row>
    <row r="76" spans="1:21" x14ac:dyDescent="0.2">
      <c r="A76" s="28"/>
      <c r="B76" s="22"/>
      <c r="C76" s="22"/>
      <c r="D76" s="22"/>
      <c r="E76" s="22"/>
      <c r="F76" s="22"/>
      <c r="G76" s="22"/>
      <c r="H76" s="22"/>
      <c r="I76" s="22"/>
      <c r="J76" s="22"/>
      <c r="K76" s="22"/>
      <c r="L76" s="22"/>
      <c r="M76" s="22"/>
      <c r="N76" s="22"/>
      <c r="O76" s="22"/>
      <c r="P76" s="22"/>
      <c r="Q76" s="22"/>
      <c r="R76" s="22"/>
      <c r="S76" s="22"/>
      <c r="T76" s="94"/>
      <c r="U76" s="31"/>
    </row>
    <row r="77" spans="1:21" x14ac:dyDescent="0.2">
      <c r="A77" s="28"/>
      <c r="B77" s="22"/>
      <c r="C77" s="22" t="s">
        <v>120</v>
      </c>
      <c r="D77" s="34"/>
      <c r="E77" s="22"/>
      <c r="F77" s="22"/>
      <c r="G77" s="22"/>
      <c r="H77" s="22"/>
      <c r="I77" s="22"/>
      <c r="J77" s="22"/>
      <c r="K77" s="22"/>
      <c r="L77" s="22"/>
      <c r="M77" s="22"/>
      <c r="N77" s="22"/>
      <c r="O77" s="22"/>
      <c r="P77" s="22"/>
      <c r="Q77" s="22"/>
      <c r="R77" s="22"/>
      <c r="S77" s="22"/>
      <c r="T77" s="94"/>
      <c r="U77" s="31"/>
    </row>
    <row r="78" spans="1:21" ht="35.65" customHeight="1" x14ac:dyDescent="0.2">
      <c r="A78" s="28"/>
      <c r="B78" s="22"/>
      <c r="C78" s="179" t="s">
        <v>278</v>
      </c>
      <c r="D78" s="179"/>
      <c r="E78" s="179"/>
      <c r="F78" s="179"/>
      <c r="G78" s="179"/>
      <c r="H78" s="179"/>
      <c r="I78" s="179"/>
      <c r="J78" s="179"/>
      <c r="K78" s="179"/>
      <c r="L78" s="179"/>
      <c r="M78" s="179"/>
      <c r="N78" s="179"/>
      <c r="O78" s="179"/>
      <c r="P78" s="179"/>
      <c r="Q78" s="179"/>
      <c r="R78" s="179"/>
      <c r="S78" s="179"/>
      <c r="T78" s="94"/>
      <c r="U78" s="31"/>
    </row>
    <row r="79" spans="1:21" x14ac:dyDescent="0.2">
      <c r="A79" s="47"/>
      <c r="B79" s="49"/>
      <c r="C79" s="49"/>
      <c r="D79" s="89"/>
      <c r="E79" s="90"/>
      <c r="F79" s="90"/>
      <c r="G79" s="90"/>
      <c r="H79" s="90"/>
      <c r="I79" s="90"/>
      <c r="J79" s="90"/>
      <c r="K79" s="90"/>
      <c r="L79" s="90"/>
      <c r="M79" s="90"/>
      <c r="N79" s="90"/>
      <c r="O79" s="90"/>
      <c r="P79" s="90"/>
      <c r="Q79" s="90"/>
      <c r="R79" s="90"/>
      <c r="S79" s="90"/>
      <c r="T79" s="90"/>
      <c r="U79" s="51"/>
    </row>
    <row r="80" spans="1:21" x14ac:dyDescent="0.2">
      <c r="A80" s="79"/>
      <c r="B80" s="79"/>
      <c r="C80" s="79"/>
      <c r="D80" s="79"/>
      <c r="E80" s="79"/>
      <c r="F80" s="79"/>
      <c r="G80" s="79"/>
      <c r="H80" s="79"/>
      <c r="I80" s="79"/>
      <c r="J80" s="79"/>
      <c r="K80" s="79"/>
      <c r="L80" s="79"/>
      <c r="M80" s="79"/>
      <c r="N80" s="79"/>
      <c r="O80" s="79"/>
      <c r="P80" s="79"/>
      <c r="Q80" s="79"/>
      <c r="R80" s="79"/>
      <c r="S80" s="79"/>
      <c r="T80" s="79"/>
      <c r="U80" s="79"/>
    </row>
  </sheetData>
  <sheetProtection password="8D9C" sheet="1" objects="1" scenarios="1" selectLockedCells="1"/>
  <mergeCells count="99">
    <mergeCell ref="C69:D69"/>
    <mergeCell ref="C72:S72"/>
    <mergeCell ref="C75:S75"/>
    <mergeCell ref="C78:S78"/>
    <mergeCell ref="C64:D64"/>
    <mergeCell ref="C65:D65"/>
    <mergeCell ref="C66:D66"/>
    <mergeCell ref="C67:D67"/>
    <mergeCell ref="C68:D68"/>
    <mergeCell ref="J62:J63"/>
    <mergeCell ref="M62:M63"/>
    <mergeCell ref="N62:N63"/>
    <mergeCell ref="Q62:Q63"/>
    <mergeCell ref="R62:R63"/>
    <mergeCell ref="C59:D59"/>
    <mergeCell ref="C62:D63"/>
    <mergeCell ref="E62:E63"/>
    <mergeCell ref="F62:F63"/>
    <mergeCell ref="I62:I63"/>
    <mergeCell ref="C54:D54"/>
    <mergeCell ref="C55:D55"/>
    <mergeCell ref="C56:D56"/>
    <mergeCell ref="C57:D57"/>
    <mergeCell ref="C58:D58"/>
    <mergeCell ref="J52:J53"/>
    <mergeCell ref="M52:M53"/>
    <mergeCell ref="N52:N53"/>
    <mergeCell ref="Q52:Q53"/>
    <mergeCell ref="R52:R53"/>
    <mergeCell ref="C49:D49"/>
    <mergeCell ref="C52:D53"/>
    <mergeCell ref="E52:E53"/>
    <mergeCell ref="F52:F53"/>
    <mergeCell ref="I52:I53"/>
    <mergeCell ref="C44:D44"/>
    <mergeCell ref="C45:D45"/>
    <mergeCell ref="C46:D46"/>
    <mergeCell ref="C47:D47"/>
    <mergeCell ref="C48:D48"/>
    <mergeCell ref="J42:J43"/>
    <mergeCell ref="M42:M43"/>
    <mergeCell ref="N42:N43"/>
    <mergeCell ref="Q42:Q43"/>
    <mergeCell ref="R42:R43"/>
    <mergeCell ref="C39:D39"/>
    <mergeCell ref="C42:D43"/>
    <mergeCell ref="E42:E43"/>
    <mergeCell ref="F42:F43"/>
    <mergeCell ref="I42:I43"/>
    <mergeCell ref="C34:D34"/>
    <mergeCell ref="C35:D35"/>
    <mergeCell ref="C36:D36"/>
    <mergeCell ref="C37:D37"/>
    <mergeCell ref="C38:D38"/>
    <mergeCell ref="J32:J33"/>
    <mergeCell ref="M32:M33"/>
    <mergeCell ref="N32:N33"/>
    <mergeCell ref="Q32:Q33"/>
    <mergeCell ref="R32:R33"/>
    <mergeCell ref="C29:D29"/>
    <mergeCell ref="C32:D33"/>
    <mergeCell ref="E32:E33"/>
    <mergeCell ref="F32:F33"/>
    <mergeCell ref="I32:I33"/>
    <mergeCell ref="C24:D24"/>
    <mergeCell ref="C25:D25"/>
    <mergeCell ref="C26:D26"/>
    <mergeCell ref="C27:D27"/>
    <mergeCell ref="C28:D28"/>
    <mergeCell ref="J22:J23"/>
    <mergeCell ref="M22:M23"/>
    <mergeCell ref="N22:N23"/>
    <mergeCell ref="Q22:Q23"/>
    <mergeCell ref="R22:R23"/>
    <mergeCell ref="C19:D19"/>
    <mergeCell ref="C22:D23"/>
    <mergeCell ref="E22:E23"/>
    <mergeCell ref="F22:F23"/>
    <mergeCell ref="I22:I23"/>
    <mergeCell ref="C14:D14"/>
    <mergeCell ref="C15:D15"/>
    <mergeCell ref="C16:D16"/>
    <mergeCell ref="C17:D17"/>
    <mergeCell ref="C18:D18"/>
    <mergeCell ref="M11:M12"/>
    <mergeCell ref="N11:N12"/>
    <mergeCell ref="Q11:Q12"/>
    <mergeCell ref="R11:R12"/>
    <mergeCell ref="C13:D13"/>
    <mergeCell ref="C11:D12"/>
    <mergeCell ref="E11:E12"/>
    <mergeCell ref="F11:F12"/>
    <mergeCell ref="I11:I12"/>
    <mergeCell ref="J11:J12"/>
    <mergeCell ref="H2:M2"/>
    <mergeCell ref="F5:S5"/>
    <mergeCell ref="F6:S6"/>
    <mergeCell ref="F9:Q9"/>
    <mergeCell ref="R9:S9"/>
  </mergeCells>
  <conditionalFormatting sqref="A4:U79">
    <cfRule type="expression" dxfId="51" priority="2">
      <formula>$T$2=""</formula>
    </cfRule>
  </conditionalFormatting>
  <conditionalFormatting sqref="F62:F69 J62:J69 R62:R69 N62:N69 F13:F19 J13:J19 R13:R19 N13:N19 F21:F29 J22:J29 R22:R29 N22:N29 F32:F39 J32:J39 R32:R39 N32:N39 F42:F49 J42:J49 R42:R49 N42:N49 F52:F59 J52:J59 N52:N59 R52:R59">
    <cfRule type="expression" dxfId="50" priority="3">
      <formula>AND(E13&lt;&gt;"X",E13="")</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Roman,Обычный"&amp;12&amp;A</oddHeader>
    <oddFooter>&amp;C&amp;"Times New Roman,Обычный"&amp;12Страница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110" zoomScaleNormal="110" workbookViewId="0">
      <selection activeCell="L2" sqref="L2"/>
    </sheetView>
  </sheetViews>
  <sheetFormatPr defaultColWidth="12.5703125" defaultRowHeight="12.75" x14ac:dyDescent="0.2"/>
  <cols>
    <col min="1" max="1" width="4.7109375" customWidth="1"/>
    <col min="2" max="2" width="10.28515625" customWidth="1"/>
    <col min="3" max="3" width="17.7109375" customWidth="1"/>
    <col min="4" max="4" width="1.5703125" customWidth="1"/>
    <col min="5" max="5" width="37.7109375" customWidth="1"/>
    <col min="6" max="6" width="13.42578125" customWidth="1"/>
    <col min="7" max="7" width="9.140625" customWidth="1"/>
    <col min="8" max="8" width="13.42578125" customWidth="1"/>
    <col min="9" max="9" width="9.140625" customWidth="1"/>
    <col min="10" max="10" width="13.42578125" customWidth="1"/>
    <col min="11" max="11" width="9.140625" customWidth="1"/>
    <col min="12" max="12" width="2.42578125" customWidth="1"/>
    <col min="13" max="13" width="1.140625" customWidth="1"/>
    <col min="14" max="14" width="0.7109375" customWidth="1"/>
  </cols>
  <sheetData>
    <row r="1" spans="1:16" x14ac:dyDescent="0.2">
      <c r="A1" s="23"/>
      <c r="B1" s="25"/>
      <c r="C1" s="25"/>
      <c r="D1" s="25"/>
      <c r="E1" s="25"/>
      <c r="F1" s="25"/>
      <c r="G1" s="25"/>
      <c r="H1" s="25"/>
      <c r="I1" s="25"/>
      <c r="J1" s="25"/>
      <c r="K1" s="25"/>
      <c r="L1" s="25"/>
      <c r="M1" s="25"/>
      <c r="N1" s="27"/>
      <c r="O1" s="79"/>
      <c r="P1" s="79"/>
    </row>
    <row r="2" spans="1:16" x14ac:dyDescent="0.2">
      <c r="A2" s="28"/>
      <c r="B2" s="22"/>
      <c r="C2" s="22"/>
      <c r="D2" s="34" t="s">
        <v>91</v>
      </c>
      <c r="E2" s="175" t="s">
        <v>279</v>
      </c>
      <c r="F2" s="175"/>
      <c r="G2" s="22"/>
      <c r="H2" s="22"/>
      <c r="I2" s="22"/>
      <c r="J2" s="22"/>
      <c r="K2" s="34" t="s">
        <v>93</v>
      </c>
      <c r="L2" s="39"/>
      <c r="M2" s="22"/>
      <c r="N2" s="31"/>
      <c r="O2" s="79"/>
      <c r="P2" s="79"/>
    </row>
    <row r="3" spans="1:16" x14ac:dyDescent="0.2">
      <c r="A3" s="47"/>
      <c r="B3" s="49"/>
      <c r="C3" s="49"/>
      <c r="D3" s="49"/>
      <c r="E3" s="49"/>
      <c r="F3" s="49"/>
      <c r="G3" s="49"/>
      <c r="H3" s="49"/>
      <c r="I3" s="49"/>
      <c r="J3" s="49"/>
      <c r="K3" s="49"/>
      <c r="L3" s="49"/>
      <c r="M3" s="49"/>
      <c r="N3" s="51"/>
      <c r="O3" s="79"/>
      <c r="P3" s="79"/>
    </row>
    <row r="4" spans="1:16" x14ac:dyDescent="0.2">
      <c r="A4" s="23"/>
      <c r="B4" s="25"/>
      <c r="C4" s="25"/>
      <c r="D4" s="25"/>
      <c r="E4" s="25"/>
      <c r="F4" s="25"/>
      <c r="G4" s="25"/>
      <c r="H4" s="25"/>
      <c r="I4" s="25"/>
      <c r="J4" s="25"/>
      <c r="K4" s="25"/>
      <c r="L4" s="25"/>
      <c r="M4" s="25"/>
      <c r="N4" s="27"/>
      <c r="O4" s="79"/>
      <c r="P4" s="79"/>
    </row>
    <row r="5" spans="1:16" ht="16.899999999999999" customHeight="1" x14ac:dyDescent="0.2">
      <c r="A5" s="28"/>
      <c r="B5" s="176" t="s">
        <v>94</v>
      </c>
      <c r="C5" s="176"/>
      <c r="D5" s="176"/>
      <c r="E5" s="176"/>
      <c r="F5" s="176"/>
      <c r="G5" s="176"/>
      <c r="H5" s="176"/>
      <c r="I5" s="176"/>
      <c r="J5" s="176"/>
      <c r="K5" s="176"/>
      <c r="L5" s="22"/>
      <c r="M5" s="22"/>
      <c r="N5" s="31"/>
      <c r="O5" s="79"/>
      <c r="P5" s="79"/>
    </row>
    <row r="6" spans="1:16" x14ac:dyDescent="0.2">
      <c r="A6" s="28"/>
      <c r="B6" s="22"/>
      <c r="C6" s="22"/>
      <c r="D6" s="22"/>
      <c r="E6" s="22"/>
      <c r="F6" s="22"/>
      <c r="G6" s="22"/>
      <c r="H6" s="22"/>
      <c r="I6" s="22"/>
      <c r="J6" s="22"/>
      <c r="K6" s="22"/>
      <c r="L6" s="22"/>
      <c r="M6" s="22"/>
      <c r="N6" s="31"/>
      <c r="O6" s="79"/>
      <c r="P6" s="79"/>
    </row>
    <row r="7" spans="1:16" ht="13.35" customHeight="1" x14ac:dyDescent="0.2">
      <c r="A7" s="28"/>
      <c r="B7" s="22"/>
      <c r="C7" s="177" t="s">
        <v>95</v>
      </c>
      <c r="D7" s="177"/>
      <c r="E7" s="83" t="s">
        <v>96</v>
      </c>
      <c r="F7" s="83" t="s">
        <v>97</v>
      </c>
      <c r="G7" s="83" t="s">
        <v>98</v>
      </c>
      <c r="H7" s="83" t="s">
        <v>99</v>
      </c>
      <c r="I7" s="83" t="s">
        <v>98</v>
      </c>
      <c r="J7" s="83" t="s">
        <v>100</v>
      </c>
      <c r="K7" s="83" t="s">
        <v>98</v>
      </c>
      <c r="L7" s="22"/>
      <c r="M7" s="22"/>
      <c r="N7" s="31"/>
      <c r="O7" s="79"/>
      <c r="P7" s="79"/>
    </row>
    <row r="8" spans="1:16" x14ac:dyDescent="0.2">
      <c r="A8" s="28"/>
      <c r="B8" s="22"/>
      <c r="C8" s="177"/>
      <c r="D8" s="177"/>
      <c r="E8" s="84" t="s">
        <v>101</v>
      </c>
      <c r="F8" s="84" t="s">
        <v>102</v>
      </c>
      <c r="G8" s="84" t="s">
        <v>103</v>
      </c>
      <c r="H8" s="84" t="s">
        <v>102</v>
      </c>
      <c r="I8" s="84" t="s">
        <v>103</v>
      </c>
      <c r="J8" s="84" t="s">
        <v>102</v>
      </c>
      <c r="K8" s="84" t="s">
        <v>103</v>
      </c>
      <c r="L8" s="22"/>
      <c r="M8" s="22"/>
      <c r="N8" s="31"/>
      <c r="O8" s="79"/>
      <c r="P8" s="79"/>
    </row>
    <row r="9" spans="1:16" ht="16.899999999999999" customHeight="1" x14ac:dyDescent="0.2">
      <c r="A9" s="28"/>
      <c r="B9" s="82" t="str">
        <f t="shared" ref="B9:B16" si="0">CONCATENATE(IF(F9&lt;&gt;"",G9,0),IF(H9&lt;&gt;"",I9,0),IF(J9&lt;&gt;"",K9,0))</f>
        <v>111</v>
      </c>
      <c r="C9" s="6" t="s">
        <v>280</v>
      </c>
      <c r="D9" s="6"/>
      <c r="E9" s="86"/>
      <c r="F9" s="39" t="s">
        <v>35</v>
      </c>
      <c r="G9" s="39">
        <v>1</v>
      </c>
      <c r="H9" s="39" t="s">
        <v>35</v>
      </c>
      <c r="I9" s="39">
        <v>1</v>
      </c>
      <c r="J9" s="39" t="s">
        <v>35</v>
      </c>
      <c r="K9" s="39">
        <v>1</v>
      </c>
      <c r="L9" s="22"/>
      <c r="M9" s="22"/>
      <c r="N9" s="31"/>
      <c r="O9" s="79"/>
    </row>
    <row r="10" spans="1:16" ht="16.899999999999999" customHeight="1" x14ac:dyDescent="0.2">
      <c r="A10" s="28"/>
      <c r="B10" s="82" t="str">
        <f t="shared" si="0"/>
        <v>111</v>
      </c>
      <c r="C10" s="6" t="s">
        <v>281</v>
      </c>
      <c r="D10" s="6"/>
      <c r="E10" s="86"/>
      <c r="F10" s="39" t="s">
        <v>35</v>
      </c>
      <c r="G10" s="39">
        <v>1</v>
      </c>
      <c r="H10" s="39" t="s">
        <v>35</v>
      </c>
      <c r="I10" s="39">
        <v>1</v>
      </c>
      <c r="J10" s="39" t="s">
        <v>35</v>
      </c>
      <c r="K10" s="39">
        <v>1</v>
      </c>
      <c r="L10" s="22"/>
      <c r="M10" s="22"/>
      <c r="N10" s="31"/>
      <c r="O10" s="79"/>
    </row>
    <row r="11" spans="1:16" ht="16.899999999999999" customHeight="1" x14ac:dyDescent="0.2">
      <c r="A11" s="28"/>
      <c r="B11" s="82" t="str">
        <f t="shared" si="0"/>
        <v>111</v>
      </c>
      <c r="C11" s="6" t="s">
        <v>282</v>
      </c>
      <c r="D11" s="6"/>
      <c r="E11" s="86"/>
      <c r="F11" s="39" t="s">
        <v>35</v>
      </c>
      <c r="G11" s="39">
        <v>1</v>
      </c>
      <c r="H11" s="39" t="s">
        <v>35</v>
      </c>
      <c r="I11" s="39">
        <v>1</v>
      </c>
      <c r="J11" s="39" t="s">
        <v>35</v>
      </c>
      <c r="K11" s="39">
        <v>1</v>
      </c>
      <c r="L11" s="22"/>
      <c r="M11" s="22"/>
      <c r="N11" s="31"/>
      <c r="O11" s="79"/>
    </row>
    <row r="12" spans="1:16" ht="16.899999999999999" customHeight="1" x14ac:dyDescent="0.2">
      <c r="A12" s="28"/>
      <c r="B12" s="82" t="str">
        <f t="shared" si="0"/>
        <v>111</v>
      </c>
      <c r="C12" s="6" t="s">
        <v>283</v>
      </c>
      <c r="D12" s="6"/>
      <c r="E12" s="86"/>
      <c r="F12" s="39" t="s">
        <v>35</v>
      </c>
      <c r="G12" s="39">
        <v>1</v>
      </c>
      <c r="H12" s="39" t="s">
        <v>35</v>
      </c>
      <c r="I12" s="39">
        <v>1</v>
      </c>
      <c r="J12" s="39" t="s">
        <v>35</v>
      </c>
      <c r="K12" s="39">
        <v>1</v>
      </c>
      <c r="L12" s="22"/>
      <c r="M12" s="22"/>
      <c r="N12" s="31"/>
      <c r="O12" s="79"/>
    </row>
    <row r="13" spans="1:16" ht="16.899999999999999" customHeight="1" x14ac:dyDescent="0.2">
      <c r="A13" s="28"/>
      <c r="B13" s="82" t="str">
        <f t="shared" si="0"/>
        <v>111</v>
      </c>
      <c r="C13" s="6" t="s">
        <v>284</v>
      </c>
      <c r="D13" s="6"/>
      <c r="E13" s="86"/>
      <c r="F13" s="39" t="s">
        <v>35</v>
      </c>
      <c r="G13" s="39">
        <v>1</v>
      </c>
      <c r="H13" s="39" t="s">
        <v>35</v>
      </c>
      <c r="I13" s="39">
        <v>1</v>
      </c>
      <c r="J13" s="39" t="s">
        <v>35</v>
      </c>
      <c r="K13" s="39">
        <v>1</v>
      </c>
      <c r="L13" s="22"/>
      <c r="M13" s="22"/>
      <c r="N13" s="31"/>
      <c r="O13" s="79"/>
    </row>
    <row r="14" spans="1:16" ht="16.899999999999999" customHeight="1" x14ac:dyDescent="0.2">
      <c r="A14" s="28"/>
      <c r="B14" s="82" t="str">
        <f t="shared" si="0"/>
        <v>111</v>
      </c>
      <c r="C14" s="6" t="s">
        <v>285</v>
      </c>
      <c r="D14" s="6"/>
      <c r="E14" s="86"/>
      <c r="F14" s="39" t="s">
        <v>35</v>
      </c>
      <c r="G14" s="39">
        <v>1</v>
      </c>
      <c r="H14" s="39" t="s">
        <v>35</v>
      </c>
      <c r="I14" s="39">
        <v>1</v>
      </c>
      <c r="J14" s="39" t="s">
        <v>35</v>
      </c>
      <c r="K14" s="39">
        <v>1</v>
      </c>
      <c r="L14" s="22"/>
      <c r="M14" s="22"/>
      <c r="N14" s="31"/>
      <c r="O14" s="79"/>
    </row>
    <row r="15" spans="1:16" ht="16.899999999999999" customHeight="1" x14ac:dyDescent="0.2">
      <c r="A15" s="28"/>
      <c r="B15" s="82" t="str">
        <f t="shared" si="0"/>
        <v>111</v>
      </c>
      <c r="C15" s="6" t="s">
        <v>286</v>
      </c>
      <c r="D15" s="6"/>
      <c r="E15" s="86"/>
      <c r="F15" s="39" t="s">
        <v>35</v>
      </c>
      <c r="G15" s="39">
        <v>1</v>
      </c>
      <c r="H15" s="39" t="s">
        <v>35</v>
      </c>
      <c r="I15" s="39">
        <v>1</v>
      </c>
      <c r="J15" s="39" t="s">
        <v>35</v>
      </c>
      <c r="K15" s="39">
        <v>1</v>
      </c>
      <c r="L15" s="22"/>
      <c r="M15" s="22"/>
      <c r="N15" s="31"/>
      <c r="O15" s="79"/>
    </row>
    <row r="16" spans="1:16" ht="16.899999999999999" customHeight="1" x14ac:dyDescent="0.2">
      <c r="A16" s="28"/>
      <c r="B16" s="82" t="str">
        <f t="shared" si="0"/>
        <v>111</v>
      </c>
      <c r="C16" s="6" t="s">
        <v>287</v>
      </c>
      <c r="D16" s="6"/>
      <c r="E16" s="86"/>
      <c r="F16" s="39" t="s">
        <v>35</v>
      </c>
      <c r="G16" s="39">
        <v>1</v>
      </c>
      <c r="H16" s="39" t="s">
        <v>35</v>
      </c>
      <c r="I16" s="39">
        <v>1</v>
      </c>
      <c r="J16" s="39" t="s">
        <v>35</v>
      </c>
      <c r="K16" s="39">
        <v>1</v>
      </c>
      <c r="L16" s="22"/>
      <c r="M16" s="22"/>
      <c r="N16" s="31"/>
      <c r="O16" s="79"/>
    </row>
    <row r="17" spans="1:16" x14ac:dyDescent="0.2">
      <c r="A17" s="28"/>
      <c r="B17" s="82"/>
      <c r="C17" s="176"/>
      <c r="D17" s="176"/>
      <c r="E17" s="44"/>
      <c r="F17" s="93"/>
      <c r="G17" s="93"/>
      <c r="H17" s="93"/>
      <c r="I17" s="93"/>
      <c r="J17" s="93"/>
      <c r="K17" s="93"/>
      <c r="L17" s="22"/>
      <c r="M17" s="22"/>
      <c r="N17" s="31"/>
      <c r="O17" s="79"/>
    </row>
    <row r="18" spans="1:16" ht="16.899999999999999" customHeight="1" x14ac:dyDescent="0.2">
      <c r="A18" s="28"/>
      <c r="B18" s="22"/>
      <c r="C18" s="87" t="s">
        <v>116</v>
      </c>
      <c r="D18" s="34"/>
      <c r="E18" s="44"/>
      <c r="F18" s="22"/>
      <c r="G18" s="44"/>
      <c r="H18" s="22"/>
      <c r="I18" s="44"/>
      <c r="J18" s="22"/>
      <c r="K18" s="44"/>
      <c r="L18" s="22"/>
      <c r="M18" s="22"/>
      <c r="N18" s="31"/>
      <c r="O18" s="79"/>
    </row>
    <row r="19" spans="1:16" ht="12.75" customHeight="1" x14ac:dyDescent="0.2">
      <c r="A19" s="28"/>
      <c r="B19" s="22"/>
      <c r="C19" s="178" t="s">
        <v>288</v>
      </c>
      <c r="D19" s="178"/>
      <c r="E19" s="178"/>
      <c r="F19" s="178"/>
      <c r="G19" s="178"/>
      <c r="H19" s="178"/>
      <c r="I19" s="178"/>
      <c r="J19" s="178"/>
      <c r="K19" s="178"/>
      <c r="L19" s="22"/>
      <c r="M19" s="22"/>
      <c r="N19" s="31"/>
      <c r="O19" s="79"/>
    </row>
    <row r="20" spans="1:16" ht="16.899999999999999" customHeight="1" x14ac:dyDescent="0.2">
      <c r="A20" s="28"/>
      <c r="B20" s="22"/>
      <c r="C20" s="87"/>
      <c r="D20" s="34"/>
      <c r="E20" s="44"/>
      <c r="F20" s="22"/>
      <c r="G20" s="44"/>
      <c r="H20" s="22"/>
      <c r="I20" s="44"/>
      <c r="J20" s="22"/>
      <c r="K20" s="44"/>
      <c r="L20" s="22"/>
      <c r="M20" s="22"/>
      <c r="N20" s="31"/>
      <c r="O20" s="79"/>
    </row>
    <row r="21" spans="1:16" ht="16.899999999999999" customHeight="1" x14ac:dyDescent="0.2">
      <c r="A21" s="28"/>
      <c r="B21" s="22"/>
      <c r="C21" s="87" t="s">
        <v>118</v>
      </c>
      <c r="D21" s="34"/>
      <c r="E21" s="44"/>
      <c r="F21" s="22"/>
      <c r="G21" s="44"/>
      <c r="H21" s="22"/>
      <c r="I21" s="44"/>
      <c r="J21" s="22"/>
      <c r="K21" s="44"/>
      <c r="L21" s="22"/>
      <c r="M21" s="22"/>
      <c r="N21" s="31"/>
      <c r="O21" s="79"/>
    </row>
    <row r="22" spans="1:16" ht="12.75" customHeight="1" x14ac:dyDescent="0.2">
      <c r="A22" s="28"/>
      <c r="B22" s="22"/>
      <c r="C22" s="178" t="s">
        <v>119</v>
      </c>
      <c r="D22" s="178"/>
      <c r="E22" s="178"/>
      <c r="F22" s="178"/>
      <c r="G22" s="178"/>
      <c r="H22" s="178"/>
      <c r="I22" s="178"/>
      <c r="J22" s="178"/>
      <c r="K22" s="178"/>
      <c r="L22" s="22"/>
      <c r="M22" s="22"/>
      <c r="N22" s="31"/>
      <c r="O22" s="79"/>
    </row>
    <row r="23" spans="1:16" x14ac:dyDescent="0.2">
      <c r="A23" s="28"/>
      <c r="B23" s="22"/>
      <c r="C23" s="22"/>
      <c r="D23" s="34"/>
      <c r="E23" s="22"/>
      <c r="F23" s="22"/>
      <c r="G23" s="22"/>
      <c r="H23" s="22"/>
      <c r="I23" s="22"/>
      <c r="J23" s="22"/>
      <c r="K23" s="22"/>
      <c r="L23" s="22"/>
      <c r="M23" s="22"/>
      <c r="N23" s="31"/>
      <c r="O23" s="79"/>
    </row>
    <row r="24" spans="1:16" ht="12.75" customHeight="1" x14ac:dyDescent="0.2">
      <c r="A24" s="28"/>
      <c r="B24" s="22"/>
      <c r="C24" s="22" t="s">
        <v>125</v>
      </c>
      <c r="D24" s="34"/>
      <c r="E24" s="22"/>
      <c r="F24" s="22"/>
      <c r="G24" s="22"/>
      <c r="H24" s="22"/>
      <c r="I24" s="22"/>
      <c r="J24" s="22"/>
      <c r="K24" s="22"/>
      <c r="L24" s="22"/>
      <c r="M24" s="22"/>
      <c r="N24" s="31"/>
      <c r="O24" s="79"/>
      <c r="P24" s="79"/>
    </row>
    <row r="25" spans="1:16" ht="38.1" customHeight="1" x14ac:dyDescent="0.2">
      <c r="A25" s="28"/>
      <c r="B25" s="22"/>
      <c r="C25" s="179" t="s">
        <v>126</v>
      </c>
      <c r="D25" s="179"/>
      <c r="E25" s="179"/>
      <c r="F25" s="179"/>
      <c r="G25" s="179"/>
      <c r="H25" s="179"/>
      <c r="I25" s="179"/>
      <c r="J25" s="179"/>
      <c r="K25" s="179"/>
      <c r="L25" s="22"/>
      <c r="M25" s="22"/>
      <c r="N25" s="31"/>
      <c r="O25" s="79"/>
      <c r="P25" s="79"/>
    </row>
    <row r="26" spans="1:16" x14ac:dyDescent="0.2">
      <c r="A26" s="47"/>
      <c r="B26" s="49"/>
      <c r="C26" s="49"/>
      <c r="D26" s="89"/>
      <c r="E26" s="90"/>
      <c r="F26" s="49"/>
      <c r="G26" s="49"/>
      <c r="H26" s="49"/>
      <c r="I26" s="49"/>
      <c r="J26" s="49"/>
      <c r="K26" s="49"/>
      <c r="L26" s="49"/>
      <c r="M26" s="49"/>
      <c r="N26" s="51"/>
      <c r="O26" s="79"/>
      <c r="P26" s="79"/>
    </row>
  </sheetData>
  <sheetProtection password="8D9C" sheet="1" objects="1" scenarios="1" selectLockedCells="1"/>
  <mergeCells count="15">
    <mergeCell ref="C16:D16"/>
    <mergeCell ref="C17:D17"/>
    <mergeCell ref="C19:K19"/>
    <mergeCell ref="C22:K22"/>
    <mergeCell ref="C25:K25"/>
    <mergeCell ref="C11:D11"/>
    <mergeCell ref="C12:D12"/>
    <mergeCell ref="C13:D13"/>
    <mergeCell ref="C14:D14"/>
    <mergeCell ref="C15:D15"/>
    <mergeCell ref="E2:F2"/>
    <mergeCell ref="B5:K5"/>
    <mergeCell ref="C7:D8"/>
    <mergeCell ref="C9:D9"/>
    <mergeCell ref="C10:D10"/>
  </mergeCells>
  <conditionalFormatting sqref="A4:N26">
    <cfRule type="expression" dxfId="49" priority="2">
      <formula>$L$2=""</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Roman,Обычный"&amp;12&amp;A</oddHeader>
    <oddFooter>&amp;C&amp;"Times New Roman,Обычный"&amp;12Страница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topLeftCell="A37" zoomScale="110" zoomScaleNormal="110" workbookViewId="0">
      <selection activeCell="I38" sqref="I38"/>
    </sheetView>
  </sheetViews>
  <sheetFormatPr defaultColWidth="12.5703125" defaultRowHeight="12.75" x14ac:dyDescent="0.2"/>
  <cols>
    <col min="1" max="1" width="2.85546875" customWidth="1"/>
    <col min="2" max="2" width="3.7109375" customWidth="1"/>
    <col min="3" max="3" width="10.85546875" customWidth="1"/>
    <col min="4" max="4" width="1.5703125" customWidth="1"/>
    <col min="5" max="5" width="3.5703125" customWidth="1"/>
    <col min="6" max="6" width="19.140625" customWidth="1"/>
    <col min="7" max="7" width="5.140625" customWidth="1"/>
    <col min="8" max="8" width="1" customWidth="1"/>
    <col min="9" max="9" width="6.140625" customWidth="1"/>
    <col min="10" max="10" width="26.7109375" customWidth="1"/>
    <col min="11" max="11" width="5.140625" customWidth="1"/>
    <col min="12" max="12" width="1" customWidth="1"/>
    <col min="13" max="13" width="6.140625" customWidth="1"/>
    <col min="14" max="14" width="21.7109375" customWidth="1"/>
    <col min="15" max="15" width="5.140625" customWidth="1"/>
    <col min="16" max="16" width="1" customWidth="1"/>
    <col min="17" max="17" width="6.140625" customWidth="1"/>
    <col min="18" max="18" width="29.28515625" customWidth="1"/>
    <col min="19" max="19" width="5.140625" customWidth="1"/>
    <col min="20" max="20" width="4.5703125" customWidth="1"/>
    <col min="21" max="21" width="5.140625" customWidth="1"/>
  </cols>
  <sheetData>
    <row r="1" spans="1:23" x14ac:dyDescent="0.2">
      <c r="A1" s="23"/>
      <c r="B1" s="25"/>
      <c r="C1" s="25"/>
      <c r="D1" s="25"/>
      <c r="E1" s="25"/>
      <c r="F1" s="25"/>
      <c r="G1" s="25"/>
      <c r="H1" s="25"/>
      <c r="I1" s="25"/>
      <c r="J1" s="25"/>
      <c r="K1" s="25"/>
      <c r="L1" s="25"/>
      <c r="M1" s="25"/>
      <c r="N1" s="25"/>
      <c r="O1" s="25"/>
      <c r="P1" s="25"/>
      <c r="Q1" s="25"/>
      <c r="R1" s="25"/>
      <c r="S1" s="25"/>
      <c r="T1" s="25"/>
      <c r="U1" s="27"/>
      <c r="V1" s="79"/>
      <c r="W1" s="79"/>
    </row>
    <row r="2" spans="1:23" x14ac:dyDescent="0.2">
      <c r="A2" s="28"/>
      <c r="B2" s="22"/>
      <c r="C2" s="22"/>
      <c r="D2" s="34"/>
      <c r="E2" s="34"/>
      <c r="F2" s="22"/>
      <c r="G2" s="34" t="s">
        <v>91</v>
      </c>
      <c r="H2" s="175" t="s">
        <v>289</v>
      </c>
      <c r="I2" s="175"/>
      <c r="J2" s="175"/>
      <c r="K2" s="175"/>
      <c r="L2" s="175"/>
      <c r="M2" s="175"/>
      <c r="N2" s="22"/>
      <c r="O2" s="22"/>
      <c r="P2" s="22"/>
      <c r="Q2" s="34"/>
      <c r="R2" s="94"/>
      <c r="S2" s="34" t="s">
        <v>93</v>
      </c>
      <c r="T2" s="39" t="s">
        <v>35</v>
      </c>
      <c r="U2" s="31"/>
      <c r="V2" s="79"/>
      <c r="W2" s="79"/>
    </row>
    <row r="3" spans="1:23" x14ac:dyDescent="0.2">
      <c r="A3" s="47"/>
      <c r="B3" s="49"/>
      <c r="C3" s="49"/>
      <c r="D3" s="49"/>
      <c r="E3" s="49"/>
      <c r="F3" s="49"/>
      <c r="G3" s="49"/>
      <c r="H3" s="49"/>
      <c r="I3" s="49"/>
      <c r="J3" s="49"/>
      <c r="K3" s="49"/>
      <c r="L3" s="49"/>
      <c r="M3" s="49"/>
      <c r="N3" s="49"/>
      <c r="O3" s="49"/>
      <c r="P3" s="49"/>
      <c r="Q3" s="49"/>
      <c r="R3" s="49"/>
      <c r="S3" s="49"/>
      <c r="T3" s="49"/>
      <c r="U3" s="51"/>
      <c r="V3" s="79"/>
      <c r="W3" s="79"/>
    </row>
    <row r="4" spans="1:23" x14ac:dyDescent="0.2">
      <c r="A4" s="95"/>
      <c r="B4" s="96"/>
      <c r="C4" s="96"/>
      <c r="D4" s="96"/>
      <c r="E4" s="96"/>
      <c r="F4" s="96"/>
      <c r="G4" s="96"/>
      <c r="H4" s="96"/>
      <c r="I4" s="96"/>
      <c r="J4" s="96"/>
      <c r="K4" s="96"/>
      <c r="L4" s="96"/>
      <c r="M4" s="96"/>
      <c r="N4" s="96"/>
      <c r="O4" s="96"/>
      <c r="P4" s="96"/>
      <c r="Q4" s="96"/>
      <c r="R4" s="96"/>
      <c r="S4" s="96"/>
      <c r="T4" s="96"/>
      <c r="U4" s="97"/>
    </row>
    <row r="5" spans="1:23" ht="27.2" customHeight="1" x14ac:dyDescent="0.2">
      <c r="A5" s="28"/>
      <c r="B5" s="22"/>
      <c r="C5" s="57" t="s">
        <v>138</v>
      </c>
      <c r="D5" s="34"/>
      <c r="E5" s="60"/>
      <c r="F5" s="180" t="s">
        <v>139</v>
      </c>
      <c r="G5" s="180"/>
      <c r="H5" s="180"/>
      <c r="I5" s="180"/>
      <c r="J5" s="180"/>
      <c r="K5" s="180"/>
      <c r="L5" s="180"/>
      <c r="M5" s="180"/>
      <c r="N5" s="180"/>
      <c r="O5" s="180"/>
      <c r="P5" s="180"/>
      <c r="Q5" s="180"/>
      <c r="R5" s="180"/>
      <c r="S5" s="180"/>
      <c r="T5" s="94"/>
      <c r="U5" s="31"/>
    </row>
    <row r="6" spans="1:23" ht="27.75" customHeight="1" x14ac:dyDescent="0.2">
      <c r="A6" s="28"/>
      <c r="B6" s="22"/>
      <c r="C6" s="98"/>
      <c r="D6" s="34"/>
      <c r="E6" s="60"/>
      <c r="F6" s="180" t="s">
        <v>140</v>
      </c>
      <c r="G6" s="180"/>
      <c r="H6" s="180"/>
      <c r="I6" s="180"/>
      <c r="J6" s="180"/>
      <c r="K6" s="180"/>
      <c r="L6" s="180"/>
      <c r="M6" s="180"/>
      <c r="N6" s="180"/>
      <c r="O6" s="180"/>
      <c r="P6" s="180"/>
      <c r="Q6" s="180"/>
      <c r="R6" s="180"/>
      <c r="S6" s="180"/>
      <c r="T6" s="94"/>
      <c r="U6" s="31"/>
    </row>
    <row r="7" spans="1:23" ht="16.149999999999999" customHeight="1" x14ac:dyDescent="0.2">
      <c r="A7" s="28"/>
      <c r="B7" s="22"/>
      <c r="C7" s="98"/>
      <c r="D7" s="34"/>
      <c r="E7" s="99"/>
      <c r="F7" s="100" t="s">
        <v>141</v>
      </c>
      <c r="G7" s="100"/>
      <c r="H7" s="100"/>
      <c r="I7" s="101"/>
      <c r="J7" s="101"/>
      <c r="K7" s="101"/>
      <c r="L7" s="101"/>
      <c r="M7" s="101"/>
      <c r="N7" s="101"/>
      <c r="O7" s="101"/>
      <c r="P7" s="101"/>
      <c r="Q7" s="101"/>
      <c r="R7" s="101"/>
      <c r="S7" s="101"/>
      <c r="T7" s="101"/>
      <c r="U7" s="31"/>
    </row>
    <row r="8" spans="1:23" x14ac:dyDescent="0.2">
      <c r="A8" s="28"/>
      <c r="B8" s="22"/>
      <c r="C8" s="98"/>
      <c r="D8" s="34"/>
      <c r="E8" s="99"/>
      <c r="F8" s="102" t="s">
        <v>142</v>
      </c>
      <c r="G8" s="102"/>
      <c r="H8" s="102"/>
      <c r="I8" s="101"/>
      <c r="J8" s="101"/>
      <c r="K8" s="101"/>
      <c r="L8" s="101"/>
      <c r="M8" s="101"/>
      <c r="N8" s="101"/>
      <c r="O8" s="101"/>
      <c r="P8" s="101"/>
      <c r="Q8" s="101"/>
      <c r="R8" s="101"/>
      <c r="S8" s="101"/>
      <c r="T8" s="94"/>
      <c r="U8" s="31"/>
    </row>
    <row r="9" spans="1:23" ht="58.35" customHeight="1" x14ac:dyDescent="0.2">
      <c r="A9" s="28"/>
      <c r="B9" s="22"/>
      <c r="C9" s="22"/>
      <c r="D9" s="22"/>
      <c r="E9" s="22"/>
      <c r="F9" s="181" t="s">
        <v>143</v>
      </c>
      <c r="G9" s="181"/>
      <c r="H9" s="181"/>
      <c r="I9" s="181"/>
      <c r="J9" s="181"/>
      <c r="K9" s="181"/>
      <c r="L9" s="181"/>
      <c r="M9" s="181"/>
      <c r="N9" s="181"/>
      <c r="O9" s="22"/>
      <c r="P9" s="22"/>
      <c r="Q9" s="101"/>
      <c r="R9" s="182" t="s">
        <v>290</v>
      </c>
      <c r="S9" s="182"/>
      <c r="T9" s="55">
        <v>2</v>
      </c>
      <c r="U9" s="31"/>
    </row>
    <row r="10" spans="1:23" ht="12.75" customHeight="1" x14ac:dyDescent="0.2">
      <c r="A10" s="28"/>
      <c r="B10" s="22"/>
      <c r="C10" s="103" t="s">
        <v>145</v>
      </c>
      <c r="D10" s="22"/>
      <c r="E10" s="22"/>
      <c r="F10" s="22"/>
      <c r="G10" s="22"/>
      <c r="H10" s="22"/>
      <c r="I10" s="22"/>
      <c r="J10" s="22"/>
      <c r="K10" s="22"/>
      <c r="L10" s="22"/>
      <c r="M10" s="22"/>
      <c r="N10" s="22"/>
      <c r="O10" s="22"/>
      <c r="P10" s="22"/>
      <c r="Q10" s="22"/>
      <c r="R10" s="22"/>
      <c r="S10" s="22"/>
      <c r="T10" s="94"/>
      <c r="U10" s="31"/>
    </row>
    <row r="11" spans="1:23" ht="12.75" customHeight="1" x14ac:dyDescent="0.2">
      <c r="A11" s="28"/>
      <c r="B11" s="22"/>
      <c r="C11" s="183" t="s">
        <v>146</v>
      </c>
      <c r="D11" s="183"/>
      <c r="E11" s="184" t="s">
        <v>147</v>
      </c>
      <c r="F11" s="185" t="s">
        <v>148</v>
      </c>
      <c r="G11" s="104" t="s">
        <v>98</v>
      </c>
      <c r="H11" s="31"/>
      <c r="I11" s="186" t="s">
        <v>149</v>
      </c>
      <c r="J11" s="187" t="s">
        <v>150</v>
      </c>
      <c r="K11" s="105" t="s">
        <v>98</v>
      </c>
      <c r="L11" s="31"/>
      <c r="M11" s="188" t="s">
        <v>151</v>
      </c>
      <c r="N11" s="187" t="s">
        <v>152</v>
      </c>
      <c r="O11" s="104" t="s">
        <v>98</v>
      </c>
      <c r="P11" s="31"/>
      <c r="Q11" s="188" t="s">
        <v>291</v>
      </c>
      <c r="R11" s="187" t="s">
        <v>154</v>
      </c>
      <c r="S11" s="104" t="s">
        <v>98</v>
      </c>
      <c r="T11" s="94"/>
      <c r="U11" s="31"/>
    </row>
    <row r="12" spans="1:23" ht="12.75" customHeight="1" x14ac:dyDescent="0.2">
      <c r="A12" s="28"/>
      <c r="B12" s="22"/>
      <c r="C12" s="183"/>
      <c r="D12" s="183"/>
      <c r="E12" s="184"/>
      <c r="F12" s="185"/>
      <c r="G12" s="106" t="s">
        <v>155</v>
      </c>
      <c r="H12" s="31"/>
      <c r="I12" s="186"/>
      <c r="J12" s="187"/>
      <c r="K12" s="106" t="s">
        <v>155</v>
      </c>
      <c r="L12" s="31"/>
      <c r="M12" s="188"/>
      <c r="N12" s="187"/>
      <c r="O12" s="106" t="s">
        <v>155</v>
      </c>
      <c r="P12" s="31"/>
      <c r="Q12" s="188"/>
      <c r="R12" s="187"/>
      <c r="S12" s="106" t="s">
        <v>155</v>
      </c>
      <c r="T12" s="94"/>
      <c r="U12" s="31"/>
    </row>
    <row r="13" spans="1:23" ht="12.75" customHeight="1" x14ac:dyDescent="0.2">
      <c r="A13" s="28"/>
      <c r="B13" s="22"/>
      <c r="C13" s="189" t="s">
        <v>156</v>
      </c>
      <c r="D13" s="189"/>
      <c r="E13" s="107"/>
      <c r="F13" s="108" t="s">
        <v>292</v>
      </c>
      <c r="G13" s="109">
        <f t="shared" ref="G13:G19" si="0">$T$9</f>
        <v>2</v>
      </c>
      <c r="H13" s="31"/>
      <c r="I13" s="110" t="s">
        <v>157</v>
      </c>
      <c r="J13" s="111"/>
      <c r="K13" s="111"/>
      <c r="L13" s="31"/>
      <c r="M13" s="110" t="s">
        <v>157</v>
      </c>
      <c r="N13" s="111"/>
      <c r="O13" s="111"/>
      <c r="P13" s="31"/>
      <c r="Q13" s="110" t="s">
        <v>157</v>
      </c>
      <c r="R13" s="111"/>
      <c r="S13" s="111"/>
      <c r="T13" s="94"/>
      <c r="U13" s="31"/>
    </row>
    <row r="14" spans="1:23" ht="12.75" customHeight="1" x14ac:dyDescent="0.2">
      <c r="A14" s="28"/>
      <c r="B14" s="22"/>
      <c r="C14" s="189" t="s">
        <v>104</v>
      </c>
      <c r="D14" s="189"/>
      <c r="E14" s="107" t="s">
        <v>35</v>
      </c>
      <c r="F14" s="108" t="s">
        <v>293</v>
      </c>
      <c r="G14" s="112">
        <f t="shared" si="0"/>
        <v>2</v>
      </c>
      <c r="H14" s="31"/>
      <c r="I14" s="107"/>
      <c r="J14" s="113" t="s">
        <v>294</v>
      </c>
      <c r="K14" s="114">
        <f>$T$9</f>
        <v>2</v>
      </c>
      <c r="L14" s="31"/>
      <c r="M14" s="115"/>
      <c r="N14" s="113" t="s">
        <v>295</v>
      </c>
      <c r="O14" s="114">
        <f t="shared" ref="O14:O19" si="1">$T$9</f>
        <v>2</v>
      </c>
      <c r="P14" s="31"/>
      <c r="Q14" s="115"/>
      <c r="R14" s="113" t="s">
        <v>296</v>
      </c>
      <c r="S14" s="114">
        <f>$T$9</f>
        <v>2</v>
      </c>
      <c r="T14" s="94"/>
      <c r="U14" s="31"/>
    </row>
    <row r="15" spans="1:23" ht="12.75" customHeight="1" x14ac:dyDescent="0.2">
      <c r="A15" s="28"/>
      <c r="B15" s="22"/>
      <c r="C15" s="189" t="s">
        <v>106</v>
      </c>
      <c r="D15" s="189"/>
      <c r="E15" s="107" t="s">
        <v>35</v>
      </c>
      <c r="F15" s="108" t="s">
        <v>297</v>
      </c>
      <c r="G15" s="112">
        <f t="shared" si="0"/>
        <v>2</v>
      </c>
      <c r="H15" s="31"/>
      <c r="I15" s="107"/>
      <c r="J15" s="113" t="s">
        <v>298</v>
      </c>
      <c r="K15" s="114">
        <f>$T$9</f>
        <v>2</v>
      </c>
      <c r="L15" s="31"/>
      <c r="M15" s="115"/>
      <c r="N15" s="113" t="s">
        <v>299</v>
      </c>
      <c r="O15" s="114">
        <f t="shared" si="1"/>
        <v>2</v>
      </c>
      <c r="P15" s="31"/>
      <c r="Q15" s="115"/>
      <c r="R15" s="113" t="s">
        <v>300</v>
      </c>
      <c r="S15" s="114">
        <f>$T$9</f>
        <v>2</v>
      </c>
      <c r="T15" s="94"/>
      <c r="U15" s="31"/>
    </row>
    <row r="16" spans="1:23" ht="12.75" customHeight="1" x14ac:dyDescent="0.2">
      <c r="A16" s="28"/>
      <c r="B16" s="22"/>
      <c r="C16" s="189" t="s">
        <v>108</v>
      </c>
      <c r="D16" s="189"/>
      <c r="E16" s="107"/>
      <c r="F16" s="108" t="s">
        <v>301</v>
      </c>
      <c r="G16" s="112">
        <f t="shared" si="0"/>
        <v>2</v>
      </c>
      <c r="H16" s="31"/>
      <c r="I16" s="107" t="s">
        <v>35</v>
      </c>
      <c r="J16" s="113" t="s">
        <v>302</v>
      </c>
      <c r="K16" s="114">
        <f>$T$9</f>
        <v>2</v>
      </c>
      <c r="L16" s="31"/>
      <c r="M16" s="115"/>
      <c r="N16" s="113" t="s">
        <v>303</v>
      </c>
      <c r="O16" s="114">
        <f t="shared" si="1"/>
        <v>2</v>
      </c>
      <c r="P16" s="31"/>
      <c r="Q16" s="115"/>
      <c r="R16" s="113" t="s">
        <v>304</v>
      </c>
      <c r="S16" s="114">
        <f>$T$9</f>
        <v>2</v>
      </c>
      <c r="T16" s="94"/>
      <c r="U16" s="31"/>
    </row>
    <row r="17" spans="1:21" ht="12.75" customHeight="1" x14ac:dyDescent="0.2">
      <c r="A17" s="28"/>
      <c r="B17" s="22"/>
      <c r="C17" s="189" t="s">
        <v>110</v>
      </c>
      <c r="D17" s="189"/>
      <c r="E17" s="107"/>
      <c r="F17" s="108" t="s">
        <v>305</v>
      </c>
      <c r="G17" s="112">
        <f t="shared" si="0"/>
        <v>2</v>
      </c>
      <c r="H17" s="31"/>
      <c r="I17" s="107"/>
      <c r="J17" s="113" t="s">
        <v>306</v>
      </c>
      <c r="K17" s="114">
        <f>$T$9</f>
        <v>2</v>
      </c>
      <c r="L17" s="31"/>
      <c r="M17" s="115"/>
      <c r="N17" s="113" t="s">
        <v>307</v>
      </c>
      <c r="O17" s="114">
        <f t="shared" si="1"/>
        <v>2</v>
      </c>
      <c r="P17" s="31"/>
      <c r="Q17" s="115"/>
      <c r="R17" s="113" t="s">
        <v>308</v>
      </c>
      <c r="S17" s="114">
        <f>$T$9</f>
        <v>2</v>
      </c>
      <c r="T17" s="94"/>
      <c r="U17" s="31"/>
    </row>
    <row r="18" spans="1:21" ht="12.75" customHeight="1" x14ac:dyDescent="0.2">
      <c r="A18" s="28"/>
      <c r="B18" s="22"/>
      <c r="C18" s="189" t="s">
        <v>174</v>
      </c>
      <c r="D18" s="189"/>
      <c r="E18" s="107"/>
      <c r="F18" s="108" t="s">
        <v>309</v>
      </c>
      <c r="G18" s="112">
        <f t="shared" si="0"/>
        <v>2</v>
      </c>
      <c r="H18" s="31"/>
      <c r="I18" s="107"/>
      <c r="J18" s="113" t="s">
        <v>310</v>
      </c>
      <c r="K18" s="114">
        <f>$T$9</f>
        <v>2</v>
      </c>
      <c r="L18" s="31"/>
      <c r="M18" s="115"/>
      <c r="N18" s="113" t="s">
        <v>311</v>
      </c>
      <c r="O18" s="114">
        <f t="shared" si="1"/>
        <v>2</v>
      </c>
      <c r="P18" s="31"/>
      <c r="Q18" s="115"/>
      <c r="R18" s="113" t="s">
        <v>312</v>
      </c>
      <c r="S18" s="114">
        <f>$T$9</f>
        <v>2</v>
      </c>
      <c r="T18" s="94"/>
      <c r="U18" s="31"/>
    </row>
    <row r="19" spans="1:21" ht="12.75" customHeight="1" x14ac:dyDescent="0.2">
      <c r="A19" s="28"/>
      <c r="B19" s="22"/>
      <c r="C19" s="190" t="s">
        <v>115</v>
      </c>
      <c r="D19" s="190"/>
      <c r="E19" s="116"/>
      <c r="F19" s="117" t="s">
        <v>313</v>
      </c>
      <c r="G19" s="118">
        <f t="shared" si="0"/>
        <v>2</v>
      </c>
      <c r="H19" s="31"/>
      <c r="I19" s="110" t="s">
        <v>157</v>
      </c>
      <c r="J19" s="111"/>
      <c r="K19" s="111"/>
      <c r="L19" s="31"/>
      <c r="M19" s="119"/>
      <c r="N19" s="120" t="s">
        <v>314</v>
      </c>
      <c r="O19" s="121">
        <f t="shared" si="1"/>
        <v>2</v>
      </c>
      <c r="P19" s="31"/>
      <c r="Q19" s="110" t="s">
        <v>157</v>
      </c>
      <c r="R19" s="111"/>
      <c r="S19" s="111"/>
      <c r="T19" s="94"/>
      <c r="U19" s="31"/>
    </row>
    <row r="20" spans="1:21" ht="12.75" customHeight="1" x14ac:dyDescent="0.2">
      <c r="A20" s="28"/>
      <c r="B20" s="22"/>
      <c r="C20" s="87"/>
      <c r="D20" s="34"/>
      <c r="E20" s="44"/>
      <c r="F20" s="98"/>
      <c r="G20" s="98"/>
      <c r="H20" s="98"/>
      <c r="I20" s="98"/>
      <c r="J20" s="98"/>
      <c r="K20" s="98"/>
      <c r="L20" s="98"/>
      <c r="M20" s="98"/>
      <c r="N20" s="98"/>
      <c r="O20" s="98"/>
      <c r="P20" s="98"/>
      <c r="Q20" s="98"/>
      <c r="R20" s="98"/>
      <c r="S20" s="98"/>
      <c r="T20" s="94"/>
      <c r="U20" s="31"/>
    </row>
    <row r="21" spans="1:21" ht="12.75" customHeight="1" x14ac:dyDescent="0.2">
      <c r="A21" s="28"/>
      <c r="B21" s="22"/>
      <c r="C21" s="103" t="s">
        <v>181</v>
      </c>
      <c r="D21" s="22"/>
      <c r="E21" s="22"/>
      <c r="F21" s="98"/>
      <c r="G21" s="98"/>
      <c r="H21" s="98"/>
      <c r="I21" s="98"/>
      <c r="J21" s="98"/>
      <c r="K21" s="98"/>
      <c r="L21" s="98"/>
      <c r="M21" s="98"/>
      <c r="N21" s="98"/>
      <c r="O21" s="98"/>
      <c r="P21" s="98"/>
      <c r="Q21" s="98"/>
      <c r="R21" s="98"/>
      <c r="S21" s="98"/>
      <c r="T21" s="94"/>
      <c r="U21" s="31"/>
    </row>
    <row r="22" spans="1:21" ht="12.75" customHeight="1" x14ac:dyDescent="0.2">
      <c r="A22" s="28"/>
      <c r="B22" s="22"/>
      <c r="C22" s="183" t="s">
        <v>146</v>
      </c>
      <c r="D22" s="183"/>
      <c r="E22" s="184" t="s">
        <v>182</v>
      </c>
      <c r="F22" s="185" t="s">
        <v>183</v>
      </c>
      <c r="G22" s="104" t="s">
        <v>98</v>
      </c>
      <c r="H22" s="31"/>
      <c r="I22" s="186" t="s">
        <v>149</v>
      </c>
      <c r="J22" s="187" t="s">
        <v>150</v>
      </c>
      <c r="K22" s="105" t="s">
        <v>98</v>
      </c>
      <c r="L22" s="31"/>
      <c r="M22" s="188" t="s">
        <v>151</v>
      </c>
      <c r="N22" s="187" t="s">
        <v>152</v>
      </c>
      <c r="O22" s="104" t="s">
        <v>98</v>
      </c>
      <c r="P22" s="31"/>
      <c r="Q22" s="188" t="s">
        <v>291</v>
      </c>
      <c r="R22" s="187" t="s">
        <v>154</v>
      </c>
      <c r="S22" s="104" t="s">
        <v>98</v>
      </c>
      <c r="T22" s="94"/>
      <c r="U22" s="31"/>
    </row>
    <row r="23" spans="1:21" ht="12.75" customHeight="1" x14ac:dyDescent="0.2">
      <c r="A23" s="28"/>
      <c r="B23" s="22"/>
      <c r="C23" s="183"/>
      <c r="D23" s="183"/>
      <c r="E23" s="184"/>
      <c r="F23" s="185"/>
      <c r="G23" s="106" t="s">
        <v>155</v>
      </c>
      <c r="H23" s="31"/>
      <c r="I23" s="186"/>
      <c r="J23" s="187"/>
      <c r="K23" s="106" t="s">
        <v>155</v>
      </c>
      <c r="L23" s="31"/>
      <c r="M23" s="188"/>
      <c r="N23" s="187"/>
      <c r="O23" s="106" t="s">
        <v>155</v>
      </c>
      <c r="P23" s="31"/>
      <c r="Q23" s="188"/>
      <c r="R23" s="187"/>
      <c r="S23" s="106" t="s">
        <v>155</v>
      </c>
      <c r="T23" s="94"/>
      <c r="U23" s="31"/>
    </row>
    <row r="24" spans="1:21" ht="12.75" customHeight="1" x14ac:dyDescent="0.2">
      <c r="A24" s="28"/>
      <c r="B24" s="22"/>
      <c r="C24" s="189" t="s">
        <v>104</v>
      </c>
      <c r="D24" s="189"/>
      <c r="E24" s="107" t="s">
        <v>35</v>
      </c>
      <c r="F24" s="122" t="s">
        <v>315</v>
      </c>
      <c r="G24" s="112">
        <f t="shared" ref="G24:G29" si="2">$T$9</f>
        <v>2</v>
      </c>
      <c r="H24" s="31"/>
      <c r="I24" s="107"/>
      <c r="J24" s="113" t="s">
        <v>316</v>
      </c>
      <c r="K24" s="114">
        <f>$T$9</f>
        <v>2</v>
      </c>
      <c r="L24" s="31"/>
      <c r="M24" s="115"/>
      <c r="N24" s="113" t="s">
        <v>317</v>
      </c>
      <c r="O24" s="114">
        <f t="shared" ref="O24:O29" si="3">$T$9</f>
        <v>2</v>
      </c>
      <c r="P24" s="31"/>
      <c r="Q24" s="115"/>
      <c r="R24" s="113" t="s">
        <v>318</v>
      </c>
      <c r="S24" s="114">
        <f>$T$9</f>
        <v>2</v>
      </c>
      <c r="T24" s="94"/>
      <c r="U24" s="31"/>
    </row>
    <row r="25" spans="1:21" ht="12.75" customHeight="1" x14ac:dyDescent="0.2">
      <c r="A25" s="28"/>
      <c r="B25" s="22"/>
      <c r="C25" s="189" t="s">
        <v>106</v>
      </c>
      <c r="D25" s="189"/>
      <c r="E25" s="107" t="s">
        <v>35</v>
      </c>
      <c r="F25" s="122" t="s">
        <v>319</v>
      </c>
      <c r="G25" s="112">
        <f t="shared" si="2"/>
        <v>2</v>
      </c>
      <c r="H25" s="31"/>
      <c r="I25" s="107"/>
      <c r="J25" s="113" t="s">
        <v>320</v>
      </c>
      <c r="K25" s="114">
        <f>$T$9</f>
        <v>2</v>
      </c>
      <c r="L25" s="31"/>
      <c r="M25" s="115"/>
      <c r="N25" s="113" t="s">
        <v>321</v>
      </c>
      <c r="O25" s="114">
        <f t="shared" si="3"/>
        <v>2</v>
      </c>
      <c r="P25" s="31"/>
      <c r="Q25" s="115"/>
      <c r="R25" s="113" t="s">
        <v>322</v>
      </c>
      <c r="S25" s="114">
        <f>$T$9</f>
        <v>2</v>
      </c>
      <c r="T25" s="94"/>
      <c r="U25" s="31"/>
    </row>
    <row r="26" spans="1:21" ht="12.75" customHeight="1" x14ac:dyDescent="0.2">
      <c r="A26" s="28"/>
      <c r="B26" s="22"/>
      <c r="C26" s="189" t="s">
        <v>108</v>
      </c>
      <c r="D26" s="189"/>
      <c r="E26" s="107"/>
      <c r="F26" s="122" t="s">
        <v>323</v>
      </c>
      <c r="G26" s="112">
        <f t="shared" si="2"/>
        <v>2</v>
      </c>
      <c r="H26" s="31"/>
      <c r="I26" s="107" t="s">
        <v>35</v>
      </c>
      <c r="J26" s="113" t="s">
        <v>324</v>
      </c>
      <c r="K26" s="114">
        <f>$T$9</f>
        <v>2</v>
      </c>
      <c r="L26" s="31"/>
      <c r="M26" s="115"/>
      <c r="N26" s="113" t="s">
        <v>325</v>
      </c>
      <c r="O26" s="114">
        <f t="shared" si="3"/>
        <v>2</v>
      </c>
      <c r="P26" s="31"/>
      <c r="Q26" s="115"/>
      <c r="R26" s="113" t="s">
        <v>326</v>
      </c>
      <c r="S26" s="114">
        <f>$T$9</f>
        <v>2</v>
      </c>
      <c r="T26" s="94"/>
      <c r="U26" s="31"/>
    </row>
    <row r="27" spans="1:21" ht="12.75" customHeight="1" x14ac:dyDescent="0.2">
      <c r="A27" s="28"/>
      <c r="B27" s="22"/>
      <c r="C27" s="189" t="s">
        <v>110</v>
      </c>
      <c r="D27" s="189"/>
      <c r="E27" s="107"/>
      <c r="F27" s="122" t="s">
        <v>327</v>
      </c>
      <c r="G27" s="112">
        <f t="shared" si="2"/>
        <v>2</v>
      </c>
      <c r="H27" s="31"/>
      <c r="I27" s="107"/>
      <c r="J27" s="113" t="s">
        <v>328</v>
      </c>
      <c r="K27" s="114">
        <f>$T$9</f>
        <v>2</v>
      </c>
      <c r="L27" s="31"/>
      <c r="M27" s="115"/>
      <c r="N27" s="113" t="s">
        <v>329</v>
      </c>
      <c r="O27" s="114">
        <f t="shared" si="3"/>
        <v>2</v>
      </c>
      <c r="P27" s="31"/>
      <c r="Q27" s="115"/>
      <c r="R27" s="113" t="s">
        <v>330</v>
      </c>
      <c r="S27" s="114">
        <f>$T$9</f>
        <v>2</v>
      </c>
      <c r="T27" s="94"/>
      <c r="U27" s="31"/>
    </row>
    <row r="28" spans="1:21" ht="12.75" customHeight="1" x14ac:dyDescent="0.2">
      <c r="A28" s="28"/>
      <c r="B28" s="22"/>
      <c r="C28" s="189" t="s">
        <v>174</v>
      </c>
      <c r="D28" s="189"/>
      <c r="E28" s="107"/>
      <c r="F28" s="122" t="s">
        <v>331</v>
      </c>
      <c r="G28" s="112">
        <f t="shared" si="2"/>
        <v>2</v>
      </c>
      <c r="H28" s="31"/>
      <c r="I28" s="107"/>
      <c r="J28" s="113" t="s">
        <v>332</v>
      </c>
      <c r="K28" s="114">
        <f>$T$9</f>
        <v>2</v>
      </c>
      <c r="L28" s="31"/>
      <c r="M28" s="115"/>
      <c r="N28" s="113" t="s">
        <v>333</v>
      </c>
      <c r="O28" s="114">
        <f t="shared" si="3"/>
        <v>2</v>
      </c>
      <c r="P28" s="31"/>
      <c r="Q28" s="115"/>
      <c r="R28" s="113" t="s">
        <v>334</v>
      </c>
      <c r="S28" s="114">
        <f>$T$9</f>
        <v>2</v>
      </c>
      <c r="T28" s="94"/>
      <c r="U28" s="31"/>
    </row>
    <row r="29" spans="1:21" ht="12.75" customHeight="1" x14ac:dyDescent="0.2">
      <c r="A29" s="28"/>
      <c r="B29" s="22"/>
      <c r="C29" s="190" t="s">
        <v>115</v>
      </c>
      <c r="D29" s="190"/>
      <c r="E29" s="116"/>
      <c r="F29" s="123" t="s">
        <v>335</v>
      </c>
      <c r="G29" s="118">
        <f t="shared" si="2"/>
        <v>2</v>
      </c>
      <c r="H29" s="31"/>
      <c r="I29" s="110" t="s">
        <v>157</v>
      </c>
      <c r="J29" s="111"/>
      <c r="K29" s="111"/>
      <c r="L29" s="31"/>
      <c r="M29" s="119"/>
      <c r="N29" s="120" t="s">
        <v>336</v>
      </c>
      <c r="O29" s="121">
        <f t="shared" si="3"/>
        <v>2</v>
      </c>
      <c r="P29" s="31"/>
      <c r="Q29" s="110" t="s">
        <v>157</v>
      </c>
      <c r="R29" s="111"/>
      <c r="S29" s="111"/>
      <c r="T29" s="94"/>
      <c r="U29" s="31"/>
    </row>
    <row r="30" spans="1:21" ht="16.899999999999999" customHeight="1" x14ac:dyDescent="0.2">
      <c r="A30" s="28"/>
      <c r="B30" s="22"/>
      <c r="C30" s="87"/>
      <c r="D30" s="34"/>
      <c r="E30" s="44"/>
      <c r="F30" s="98"/>
      <c r="G30" s="98"/>
      <c r="H30" s="98"/>
      <c r="I30" s="98"/>
      <c r="J30" s="98"/>
      <c r="K30" s="98"/>
      <c r="L30" s="98"/>
      <c r="M30" s="98"/>
      <c r="N30" s="98"/>
      <c r="O30" s="98"/>
      <c r="P30" s="98"/>
      <c r="Q30" s="98"/>
      <c r="R30" s="98"/>
      <c r="S30" s="98"/>
      <c r="T30" s="94"/>
      <c r="U30" s="31"/>
    </row>
    <row r="31" spans="1:21" ht="12.75" customHeight="1" x14ac:dyDescent="0.2">
      <c r="A31" s="28"/>
      <c r="B31" s="22"/>
      <c r="C31" s="103" t="s">
        <v>207</v>
      </c>
      <c r="D31" s="22"/>
      <c r="E31" s="22"/>
      <c r="F31" s="98"/>
      <c r="G31" s="98"/>
      <c r="H31" s="98"/>
      <c r="I31" s="98"/>
      <c r="J31" s="98"/>
      <c r="K31" s="98"/>
      <c r="L31" s="98"/>
      <c r="M31" s="98"/>
      <c r="N31" s="98"/>
      <c r="O31" s="98"/>
      <c r="P31" s="98"/>
      <c r="Q31" s="98"/>
      <c r="R31" s="98"/>
      <c r="S31" s="98"/>
      <c r="T31" s="94"/>
      <c r="U31" s="31"/>
    </row>
    <row r="32" spans="1:21" ht="12.75" customHeight="1" x14ac:dyDescent="0.2">
      <c r="A32" s="28"/>
      <c r="B32" s="22"/>
      <c r="C32" s="183" t="s">
        <v>146</v>
      </c>
      <c r="D32" s="183"/>
      <c r="E32" s="184" t="s">
        <v>208</v>
      </c>
      <c r="F32" s="185" t="s">
        <v>209</v>
      </c>
      <c r="G32" s="104" t="s">
        <v>98</v>
      </c>
      <c r="H32" s="31"/>
      <c r="I32" s="186" t="s">
        <v>149</v>
      </c>
      <c r="J32" s="187" t="s">
        <v>150</v>
      </c>
      <c r="K32" s="105" t="s">
        <v>98</v>
      </c>
      <c r="L32" s="31"/>
      <c r="M32" s="188" t="s">
        <v>151</v>
      </c>
      <c r="N32" s="187" t="s">
        <v>152</v>
      </c>
      <c r="O32" s="104" t="s">
        <v>98</v>
      </c>
      <c r="P32" s="31"/>
      <c r="Q32" s="188" t="s">
        <v>291</v>
      </c>
      <c r="R32" s="187" t="s">
        <v>154</v>
      </c>
      <c r="S32" s="104" t="s">
        <v>98</v>
      </c>
      <c r="T32" s="94"/>
      <c r="U32" s="31"/>
    </row>
    <row r="33" spans="1:21" ht="12.75" customHeight="1" x14ac:dyDescent="0.2">
      <c r="A33" s="28"/>
      <c r="B33" s="22"/>
      <c r="C33" s="183"/>
      <c r="D33" s="183"/>
      <c r="E33" s="184"/>
      <c r="F33" s="185"/>
      <c r="G33" s="106" t="s">
        <v>155</v>
      </c>
      <c r="H33" s="31"/>
      <c r="I33" s="186"/>
      <c r="J33" s="187"/>
      <c r="K33" s="106" t="s">
        <v>155</v>
      </c>
      <c r="L33" s="31"/>
      <c r="M33" s="188"/>
      <c r="N33" s="187"/>
      <c r="O33" s="106" t="s">
        <v>155</v>
      </c>
      <c r="P33" s="31"/>
      <c r="Q33" s="188"/>
      <c r="R33" s="187"/>
      <c r="S33" s="106" t="s">
        <v>155</v>
      </c>
      <c r="T33" s="94"/>
      <c r="U33" s="31"/>
    </row>
    <row r="34" spans="1:21" ht="12.75" customHeight="1" x14ac:dyDescent="0.2">
      <c r="A34" s="28"/>
      <c r="B34" s="22"/>
      <c r="C34" s="189" t="s">
        <v>104</v>
      </c>
      <c r="D34" s="189"/>
      <c r="E34" s="107"/>
      <c r="F34" s="122" t="s">
        <v>337</v>
      </c>
      <c r="G34" s="112">
        <f t="shared" ref="G34:G39" si="4">$T$9</f>
        <v>2</v>
      </c>
      <c r="H34" s="31"/>
      <c r="I34" s="107" t="s">
        <v>35</v>
      </c>
      <c r="J34" s="113" t="s">
        <v>338</v>
      </c>
      <c r="K34" s="114">
        <f>$T$9</f>
        <v>2</v>
      </c>
      <c r="L34" s="31"/>
      <c r="M34" s="110" t="s">
        <v>157</v>
      </c>
      <c r="N34" s="111"/>
      <c r="O34" s="111"/>
      <c r="P34" s="31"/>
      <c r="Q34" s="115"/>
      <c r="R34" s="113" t="s">
        <v>339</v>
      </c>
      <c r="S34" s="114">
        <f>$T$9</f>
        <v>2</v>
      </c>
      <c r="T34" s="94"/>
      <c r="U34" s="31"/>
    </row>
    <row r="35" spans="1:21" ht="12.75" customHeight="1" x14ac:dyDescent="0.2">
      <c r="A35" s="28"/>
      <c r="B35" s="22"/>
      <c r="C35" s="189" t="s">
        <v>106</v>
      </c>
      <c r="D35" s="189"/>
      <c r="E35" s="107"/>
      <c r="F35" s="122" t="s">
        <v>340</v>
      </c>
      <c r="G35" s="112">
        <f t="shared" si="4"/>
        <v>2</v>
      </c>
      <c r="H35" s="31"/>
      <c r="I35" s="107"/>
      <c r="J35" s="113" t="s">
        <v>341</v>
      </c>
      <c r="K35" s="114">
        <f>$T$9</f>
        <v>2</v>
      </c>
      <c r="L35" s="31"/>
      <c r="M35" s="115"/>
      <c r="N35" s="113" t="s">
        <v>342</v>
      </c>
      <c r="O35" s="114">
        <f>$T$9</f>
        <v>2</v>
      </c>
      <c r="P35" s="31"/>
      <c r="Q35" s="115"/>
      <c r="R35" s="113" t="s">
        <v>343</v>
      </c>
      <c r="S35" s="114">
        <f>$T$9</f>
        <v>2</v>
      </c>
      <c r="T35" s="94"/>
      <c r="U35" s="31"/>
    </row>
    <row r="36" spans="1:21" ht="12.75" customHeight="1" x14ac:dyDescent="0.2">
      <c r="A36" s="28"/>
      <c r="B36" s="22"/>
      <c r="C36" s="189" t="s">
        <v>108</v>
      </c>
      <c r="D36" s="189"/>
      <c r="E36" s="107"/>
      <c r="F36" s="122" t="s">
        <v>344</v>
      </c>
      <c r="G36" s="112">
        <f t="shared" si="4"/>
        <v>2</v>
      </c>
      <c r="H36" s="31"/>
      <c r="I36" s="107" t="s">
        <v>35</v>
      </c>
      <c r="J36" s="113" t="s">
        <v>345</v>
      </c>
      <c r="K36" s="114">
        <f>$T$9</f>
        <v>2</v>
      </c>
      <c r="L36" s="31"/>
      <c r="M36" s="115"/>
      <c r="N36" s="113" t="s">
        <v>346</v>
      </c>
      <c r="O36" s="114">
        <f>$T$9</f>
        <v>2</v>
      </c>
      <c r="P36" s="31"/>
      <c r="Q36" s="115"/>
      <c r="R36" s="113" t="s">
        <v>347</v>
      </c>
      <c r="S36" s="114">
        <f>$T$9</f>
        <v>2</v>
      </c>
      <c r="T36" s="94"/>
      <c r="U36" s="31"/>
    </row>
    <row r="37" spans="1:21" ht="12.75" customHeight="1" x14ac:dyDescent="0.2">
      <c r="A37" s="28"/>
      <c r="B37" s="22"/>
      <c r="C37" s="189" t="s">
        <v>110</v>
      </c>
      <c r="D37" s="189"/>
      <c r="E37" s="107"/>
      <c r="F37" s="122" t="s">
        <v>348</v>
      </c>
      <c r="G37" s="112">
        <f t="shared" si="4"/>
        <v>2</v>
      </c>
      <c r="H37" s="31"/>
      <c r="I37" s="107"/>
      <c r="J37" s="113" t="s">
        <v>349</v>
      </c>
      <c r="K37" s="114">
        <f>$T$9</f>
        <v>2</v>
      </c>
      <c r="L37" s="31"/>
      <c r="M37" s="115"/>
      <c r="N37" s="113" t="s">
        <v>350</v>
      </c>
      <c r="O37" s="114">
        <f>$T$9</f>
        <v>2</v>
      </c>
      <c r="P37" s="31"/>
      <c r="Q37" s="115"/>
      <c r="R37" s="113" t="s">
        <v>351</v>
      </c>
      <c r="S37" s="114">
        <f>$T$9</f>
        <v>2</v>
      </c>
      <c r="T37" s="94"/>
      <c r="U37" s="31"/>
    </row>
    <row r="38" spans="1:21" ht="12.75" customHeight="1" x14ac:dyDescent="0.2">
      <c r="A38" s="28"/>
      <c r="B38" s="22"/>
      <c r="C38" s="189" t="s">
        <v>174</v>
      </c>
      <c r="D38" s="189"/>
      <c r="E38" s="107"/>
      <c r="F38" s="122" t="s">
        <v>352</v>
      </c>
      <c r="G38" s="112">
        <f t="shared" si="4"/>
        <v>2</v>
      </c>
      <c r="H38" s="31"/>
      <c r="I38" s="107"/>
      <c r="J38" s="113" t="s">
        <v>353</v>
      </c>
      <c r="K38" s="114">
        <f>$T$9</f>
        <v>2</v>
      </c>
      <c r="L38" s="31"/>
      <c r="M38" s="115"/>
      <c r="N38" s="113" t="s">
        <v>354</v>
      </c>
      <c r="O38" s="114">
        <f>$T$9</f>
        <v>2</v>
      </c>
      <c r="P38" s="31"/>
      <c r="Q38" s="115"/>
      <c r="R38" s="113" t="s">
        <v>355</v>
      </c>
      <c r="S38" s="114">
        <f>$T$9</f>
        <v>2</v>
      </c>
      <c r="T38" s="94"/>
      <c r="U38" s="31"/>
    </row>
    <row r="39" spans="1:21" ht="12.75" customHeight="1" x14ac:dyDescent="0.2">
      <c r="A39" s="28"/>
      <c r="B39" s="22"/>
      <c r="C39" s="190" t="s">
        <v>115</v>
      </c>
      <c r="D39" s="190"/>
      <c r="E39" s="116"/>
      <c r="F39" s="123" t="s">
        <v>356</v>
      </c>
      <c r="G39" s="118">
        <f t="shared" si="4"/>
        <v>2</v>
      </c>
      <c r="H39" s="31"/>
      <c r="I39" s="110" t="s">
        <v>157</v>
      </c>
      <c r="J39" s="111"/>
      <c r="K39" s="111"/>
      <c r="L39" s="31"/>
      <c r="M39" s="119"/>
      <c r="N39" s="120" t="s">
        <v>357</v>
      </c>
      <c r="O39" s="121">
        <f>$T$9</f>
        <v>2</v>
      </c>
      <c r="P39" s="31"/>
      <c r="Q39" s="110" t="s">
        <v>157</v>
      </c>
      <c r="R39" s="111"/>
      <c r="S39" s="111"/>
      <c r="T39" s="94"/>
      <c r="U39" s="31"/>
    </row>
    <row r="40" spans="1:21" ht="16.899999999999999" customHeight="1" x14ac:dyDescent="0.2">
      <c r="A40" s="28"/>
      <c r="B40" s="22"/>
      <c r="C40" s="87"/>
      <c r="D40" s="34"/>
      <c r="E40" s="44"/>
      <c r="F40" s="98"/>
      <c r="G40" s="98"/>
      <c r="H40" s="98"/>
      <c r="I40" s="98"/>
      <c r="J40" s="98"/>
      <c r="K40" s="98"/>
      <c r="L40" s="98"/>
      <c r="M40" s="98"/>
      <c r="N40" s="98"/>
      <c r="O40" s="98"/>
      <c r="P40" s="98"/>
      <c r="Q40" s="98"/>
      <c r="R40" s="98"/>
      <c r="S40" s="98"/>
      <c r="T40" s="94"/>
      <c r="U40" s="31"/>
    </row>
    <row r="41" spans="1:21" ht="12.75" customHeight="1" x14ac:dyDescent="0.2">
      <c r="A41" s="28"/>
      <c r="B41" s="22"/>
      <c r="C41" s="103" t="s">
        <v>231</v>
      </c>
      <c r="D41" s="22"/>
      <c r="E41" s="22"/>
      <c r="F41" s="98"/>
      <c r="G41" s="98"/>
      <c r="H41" s="98"/>
      <c r="I41" s="98"/>
      <c r="J41" s="98"/>
      <c r="K41" s="98"/>
      <c r="L41" s="98"/>
      <c r="M41" s="98"/>
      <c r="N41" s="98"/>
      <c r="O41" s="98"/>
      <c r="P41" s="98"/>
      <c r="Q41" s="98"/>
      <c r="R41" s="98"/>
      <c r="S41" s="98"/>
      <c r="T41" s="94"/>
      <c r="U41" s="31"/>
    </row>
    <row r="42" spans="1:21" ht="12.75" customHeight="1" x14ac:dyDescent="0.2">
      <c r="A42" s="28"/>
      <c r="B42" s="22"/>
      <c r="C42" s="183" t="s">
        <v>146</v>
      </c>
      <c r="D42" s="183"/>
      <c r="E42" s="184" t="s">
        <v>40</v>
      </c>
      <c r="F42" s="185" t="s">
        <v>232</v>
      </c>
      <c r="G42" s="104" t="s">
        <v>98</v>
      </c>
      <c r="H42" s="31"/>
      <c r="I42" s="186" t="s">
        <v>149</v>
      </c>
      <c r="J42" s="187" t="s">
        <v>150</v>
      </c>
      <c r="K42" s="105" t="s">
        <v>98</v>
      </c>
      <c r="L42" s="31"/>
      <c r="M42" s="188" t="s">
        <v>151</v>
      </c>
      <c r="N42" s="187" t="s">
        <v>152</v>
      </c>
      <c r="O42" s="104" t="s">
        <v>98</v>
      </c>
      <c r="P42" s="31"/>
      <c r="Q42" s="188" t="s">
        <v>291</v>
      </c>
      <c r="R42" s="187" t="s">
        <v>154</v>
      </c>
      <c r="S42" s="104" t="s">
        <v>98</v>
      </c>
      <c r="T42" s="94"/>
      <c r="U42" s="31"/>
    </row>
    <row r="43" spans="1:21" ht="12.75" customHeight="1" x14ac:dyDescent="0.2">
      <c r="A43" s="28"/>
      <c r="B43" s="22"/>
      <c r="C43" s="183"/>
      <c r="D43" s="183"/>
      <c r="E43" s="184"/>
      <c r="F43" s="185"/>
      <c r="G43" s="106" t="s">
        <v>155</v>
      </c>
      <c r="H43" s="31"/>
      <c r="I43" s="186"/>
      <c r="J43" s="187"/>
      <c r="K43" s="106" t="s">
        <v>155</v>
      </c>
      <c r="L43" s="31"/>
      <c r="M43" s="188"/>
      <c r="N43" s="187"/>
      <c r="O43" s="106" t="s">
        <v>155</v>
      </c>
      <c r="P43" s="31"/>
      <c r="Q43" s="188"/>
      <c r="R43" s="187"/>
      <c r="S43" s="106" t="s">
        <v>155</v>
      </c>
      <c r="T43" s="94"/>
      <c r="U43" s="31"/>
    </row>
    <row r="44" spans="1:21" ht="12.75" customHeight="1" x14ac:dyDescent="0.2">
      <c r="A44" s="28"/>
      <c r="B44" s="22"/>
      <c r="C44" s="189" t="s">
        <v>104</v>
      </c>
      <c r="D44" s="189"/>
      <c r="E44" s="124" t="s">
        <v>157</v>
      </c>
      <c r="F44" s="125"/>
      <c r="G44" s="126"/>
      <c r="H44" s="31"/>
      <c r="I44" s="124" t="s">
        <v>157</v>
      </c>
      <c r="J44" s="125"/>
      <c r="K44" s="127"/>
      <c r="L44" s="31"/>
      <c r="M44" s="124" t="s">
        <v>157</v>
      </c>
      <c r="N44" s="125"/>
      <c r="O44" s="127"/>
      <c r="P44" s="31"/>
      <c r="Q44" s="124" t="s">
        <v>157</v>
      </c>
      <c r="R44" s="125"/>
      <c r="S44" s="127"/>
      <c r="T44" s="94"/>
      <c r="U44" s="31"/>
    </row>
    <row r="45" spans="1:21" ht="12.75" customHeight="1" x14ac:dyDescent="0.2">
      <c r="A45" s="28"/>
      <c r="B45" s="22"/>
      <c r="C45" s="189" t="s">
        <v>106</v>
      </c>
      <c r="D45" s="189"/>
      <c r="E45" s="107"/>
      <c r="F45" s="122" t="s">
        <v>358</v>
      </c>
      <c r="G45" s="112">
        <f>$T$9</f>
        <v>2</v>
      </c>
      <c r="H45" s="31"/>
      <c r="I45" s="107"/>
      <c r="J45" s="113" t="s">
        <v>359</v>
      </c>
      <c r="K45" s="114">
        <f>$T$9</f>
        <v>2</v>
      </c>
      <c r="L45" s="31"/>
      <c r="M45" s="124"/>
      <c r="N45" s="111"/>
      <c r="O45" s="111"/>
      <c r="P45" s="31"/>
      <c r="Q45" s="115"/>
      <c r="R45" s="113" t="s">
        <v>360</v>
      </c>
      <c r="S45" s="114">
        <f>$T$9</f>
        <v>2</v>
      </c>
      <c r="T45" s="94"/>
      <c r="U45" s="31"/>
    </row>
    <row r="46" spans="1:21" ht="12.75" customHeight="1" x14ac:dyDescent="0.2">
      <c r="A46" s="28"/>
      <c r="B46" s="22"/>
      <c r="C46" s="189" t="s">
        <v>108</v>
      </c>
      <c r="D46" s="189"/>
      <c r="E46" s="107"/>
      <c r="F46" s="122" t="s">
        <v>361</v>
      </c>
      <c r="G46" s="112">
        <f>$T$9</f>
        <v>2</v>
      </c>
      <c r="H46" s="31"/>
      <c r="I46" s="107"/>
      <c r="J46" s="113" t="s">
        <v>362</v>
      </c>
      <c r="K46" s="114">
        <f>$T$9</f>
        <v>2</v>
      </c>
      <c r="L46" s="31"/>
      <c r="M46" s="115"/>
      <c r="N46" s="113" t="s">
        <v>363</v>
      </c>
      <c r="O46" s="114">
        <f>$T$9</f>
        <v>2</v>
      </c>
      <c r="P46" s="31"/>
      <c r="Q46" s="115"/>
      <c r="R46" s="113" t="s">
        <v>364</v>
      </c>
      <c r="S46" s="114">
        <f>$T$9</f>
        <v>2</v>
      </c>
      <c r="T46" s="94"/>
      <c r="U46" s="31"/>
    </row>
    <row r="47" spans="1:21" ht="12.75" customHeight="1" x14ac:dyDescent="0.2">
      <c r="A47" s="28"/>
      <c r="B47" s="22"/>
      <c r="C47" s="189" t="s">
        <v>110</v>
      </c>
      <c r="D47" s="189"/>
      <c r="E47" s="107"/>
      <c r="F47" s="122" t="s">
        <v>365</v>
      </c>
      <c r="G47" s="112">
        <f>$T$9</f>
        <v>2</v>
      </c>
      <c r="H47" s="31"/>
      <c r="I47" s="107"/>
      <c r="J47" s="113" t="s">
        <v>366</v>
      </c>
      <c r="K47" s="114">
        <f>$T$9</f>
        <v>2</v>
      </c>
      <c r="L47" s="31"/>
      <c r="M47" s="115"/>
      <c r="N47" s="113" t="s">
        <v>367</v>
      </c>
      <c r="O47" s="114">
        <f>$T$9</f>
        <v>2</v>
      </c>
      <c r="P47" s="31"/>
      <c r="Q47" s="115"/>
      <c r="R47" s="113" t="s">
        <v>368</v>
      </c>
      <c r="S47" s="114">
        <f>$T$9</f>
        <v>2</v>
      </c>
      <c r="T47" s="94"/>
      <c r="U47" s="31"/>
    </row>
    <row r="48" spans="1:21" ht="12.75" customHeight="1" x14ac:dyDescent="0.2">
      <c r="A48" s="28"/>
      <c r="B48" s="22"/>
      <c r="C48" s="189" t="s">
        <v>174</v>
      </c>
      <c r="D48" s="189"/>
      <c r="E48" s="107"/>
      <c r="F48" s="122" t="s">
        <v>369</v>
      </c>
      <c r="G48" s="112">
        <f>$T$9</f>
        <v>2</v>
      </c>
      <c r="H48" s="31"/>
      <c r="I48" s="107"/>
      <c r="J48" s="113" t="s">
        <v>370</v>
      </c>
      <c r="K48" s="114">
        <f>$T$9</f>
        <v>2</v>
      </c>
      <c r="L48" s="31"/>
      <c r="M48" s="115"/>
      <c r="N48" s="113" t="s">
        <v>371</v>
      </c>
      <c r="O48" s="114">
        <f>$T$9</f>
        <v>2</v>
      </c>
      <c r="P48" s="31"/>
      <c r="Q48" s="115"/>
      <c r="R48" s="113" t="s">
        <v>372</v>
      </c>
      <c r="S48" s="114">
        <f>$T$9</f>
        <v>2</v>
      </c>
      <c r="T48" s="94"/>
      <c r="U48" s="31"/>
    </row>
    <row r="49" spans="1:21" ht="12.75" customHeight="1" x14ac:dyDescent="0.2">
      <c r="A49" s="28"/>
      <c r="B49" s="22"/>
      <c r="C49" s="190" t="s">
        <v>115</v>
      </c>
      <c r="D49" s="190"/>
      <c r="E49" s="116"/>
      <c r="F49" s="123" t="s">
        <v>373</v>
      </c>
      <c r="G49" s="118">
        <f>$T$9</f>
        <v>2</v>
      </c>
      <c r="H49" s="31"/>
      <c r="I49" s="124" t="s">
        <v>157</v>
      </c>
      <c r="J49" s="111"/>
      <c r="K49" s="111"/>
      <c r="L49" s="31"/>
      <c r="M49" s="119"/>
      <c r="N49" s="120" t="s">
        <v>374</v>
      </c>
      <c r="O49" s="121">
        <f>$T$9</f>
        <v>2</v>
      </c>
      <c r="P49" s="31"/>
      <c r="Q49" s="124" t="s">
        <v>157</v>
      </c>
      <c r="R49" s="111"/>
      <c r="S49" s="111"/>
      <c r="T49" s="94"/>
      <c r="U49" s="31"/>
    </row>
    <row r="50" spans="1:21" ht="16.899999999999999" customHeight="1" x14ac:dyDescent="0.2">
      <c r="A50" s="28"/>
      <c r="B50" s="22"/>
      <c r="C50" s="87"/>
      <c r="D50" s="34"/>
      <c r="E50" s="44"/>
      <c r="F50" s="98"/>
      <c r="G50" s="98"/>
      <c r="H50" s="98"/>
      <c r="I50" s="98"/>
      <c r="J50" s="98"/>
      <c r="K50" s="98"/>
      <c r="L50" s="98"/>
      <c r="M50" s="98"/>
      <c r="N50" s="98"/>
      <c r="O50" s="98"/>
      <c r="P50" s="98"/>
      <c r="Q50" s="98"/>
      <c r="R50" s="98"/>
      <c r="S50" s="98"/>
      <c r="T50" s="94"/>
      <c r="U50" s="31"/>
    </row>
    <row r="51" spans="1:21" ht="12.75" customHeight="1" x14ac:dyDescent="0.2">
      <c r="A51" s="28"/>
      <c r="B51" s="22"/>
      <c r="C51" s="103" t="s">
        <v>250</v>
      </c>
      <c r="D51" s="22"/>
      <c r="E51" s="22"/>
      <c r="F51" s="98"/>
      <c r="G51" s="98"/>
      <c r="H51" s="98"/>
      <c r="I51" s="98"/>
      <c r="J51" s="98"/>
      <c r="K51" s="98"/>
      <c r="L51" s="98"/>
      <c r="M51" s="98"/>
      <c r="N51" s="98"/>
      <c r="O51" s="98"/>
      <c r="P51" s="98"/>
      <c r="Q51" s="98"/>
      <c r="R51" s="98"/>
      <c r="S51" s="98"/>
      <c r="T51" s="94"/>
      <c r="U51" s="31"/>
    </row>
    <row r="52" spans="1:21" ht="12.75" customHeight="1" x14ac:dyDescent="0.2">
      <c r="A52" s="28"/>
      <c r="B52" s="22"/>
      <c r="C52" s="183" t="s">
        <v>146</v>
      </c>
      <c r="D52" s="183"/>
      <c r="E52" s="184" t="s">
        <v>38</v>
      </c>
      <c r="F52" s="185" t="s">
        <v>183</v>
      </c>
      <c r="G52" s="104" t="s">
        <v>98</v>
      </c>
      <c r="H52" s="31"/>
      <c r="I52" s="186" t="s">
        <v>149</v>
      </c>
      <c r="J52" s="187" t="s">
        <v>150</v>
      </c>
      <c r="K52" s="105" t="s">
        <v>98</v>
      </c>
      <c r="L52" s="31"/>
      <c r="M52" s="188" t="s">
        <v>151</v>
      </c>
      <c r="N52" s="187" t="s">
        <v>152</v>
      </c>
      <c r="O52" s="104" t="s">
        <v>98</v>
      </c>
      <c r="P52" s="31"/>
      <c r="Q52" s="188" t="s">
        <v>291</v>
      </c>
      <c r="R52" s="187" t="s">
        <v>154</v>
      </c>
      <c r="S52" s="104" t="s">
        <v>98</v>
      </c>
      <c r="T52" s="94"/>
      <c r="U52" s="31"/>
    </row>
    <row r="53" spans="1:21" ht="12.75" customHeight="1" x14ac:dyDescent="0.2">
      <c r="A53" s="28"/>
      <c r="B53" s="22"/>
      <c r="C53" s="183"/>
      <c r="D53" s="183"/>
      <c r="E53" s="184"/>
      <c r="F53" s="185"/>
      <c r="G53" s="106" t="s">
        <v>155</v>
      </c>
      <c r="H53" s="31"/>
      <c r="I53" s="186"/>
      <c r="J53" s="187"/>
      <c r="K53" s="106" t="s">
        <v>155</v>
      </c>
      <c r="L53" s="31"/>
      <c r="M53" s="188"/>
      <c r="N53" s="187"/>
      <c r="O53" s="106" t="s">
        <v>155</v>
      </c>
      <c r="P53" s="31"/>
      <c r="Q53" s="188"/>
      <c r="R53" s="187"/>
      <c r="S53" s="106" t="s">
        <v>155</v>
      </c>
      <c r="T53" s="94"/>
      <c r="U53" s="31"/>
    </row>
    <row r="54" spans="1:21" ht="12.75" customHeight="1" x14ac:dyDescent="0.2">
      <c r="A54" s="28"/>
      <c r="B54" s="22"/>
      <c r="C54" s="189" t="s">
        <v>104</v>
      </c>
      <c r="D54" s="189"/>
      <c r="E54" s="124" t="s">
        <v>157</v>
      </c>
      <c r="F54" s="125"/>
      <c r="G54" s="126"/>
      <c r="H54" s="31"/>
      <c r="I54" s="124" t="s">
        <v>157</v>
      </c>
      <c r="J54" s="125"/>
      <c r="K54" s="127"/>
      <c r="L54" s="31"/>
      <c r="M54" s="124" t="s">
        <v>157</v>
      </c>
      <c r="N54" s="125"/>
      <c r="O54" s="127"/>
      <c r="P54" s="31"/>
      <c r="Q54" s="124" t="s">
        <v>157</v>
      </c>
      <c r="R54" s="125"/>
      <c r="S54" s="127"/>
      <c r="T54" s="94"/>
      <c r="U54" s="31"/>
    </row>
    <row r="55" spans="1:21" ht="12.75" customHeight="1" x14ac:dyDescent="0.2">
      <c r="A55" s="28"/>
      <c r="B55" s="22"/>
      <c r="C55" s="189" t="s">
        <v>106</v>
      </c>
      <c r="D55" s="189"/>
      <c r="E55" s="124" t="s">
        <v>157</v>
      </c>
      <c r="F55" s="125"/>
      <c r="G55" s="126"/>
      <c r="H55" s="31"/>
      <c r="I55" s="124" t="s">
        <v>157</v>
      </c>
      <c r="J55" s="125"/>
      <c r="K55" s="127"/>
      <c r="L55" s="31"/>
      <c r="M55" s="124" t="s">
        <v>157</v>
      </c>
      <c r="N55" s="125"/>
      <c r="O55" s="127"/>
      <c r="P55" s="31"/>
      <c r="Q55" s="124" t="s">
        <v>157</v>
      </c>
      <c r="R55" s="125"/>
      <c r="S55" s="127"/>
      <c r="T55" s="94"/>
      <c r="U55" s="31"/>
    </row>
    <row r="56" spans="1:21" ht="12.75" customHeight="1" x14ac:dyDescent="0.2">
      <c r="A56" s="28"/>
      <c r="B56" s="22"/>
      <c r="C56" s="189" t="s">
        <v>108</v>
      </c>
      <c r="D56" s="189"/>
      <c r="E56" s="107"/>
      <c r="F56" s="122" t="s">
        <v>375</v>
      </c>
      <c r="G56" s="112">
        <f>$T$9</f>
        <v>2</v>
      </c>
      <c r="H56" s="31"/>
      <c r="I56" s="107"/>
      <c r="J56" s="113" t="s">
        <v>376</v>
      </c>
      <c r="K56" s="114">
        <f>$T$9</f>
        <v>2</v>
      </c>
      <c r="L56" s="31"/>
      <c r="M56" s="124" t="s">
        <v>157</v>
      </c>
      <c r="N56" s="111"/>
      <c r="O56" s="111"/>
      <c r="P56" s="31"/>
      <c r="Q56" s="115"/>
      <c r="R56" s="113" t="s">
        <v>377</v>
      </c>
      <c r="S56" s="114">
        <f>$T$9</f>
        <v>2</v>
      </c>
      <c r="T56" s="94"/>
      <c r="U56" s="31"/>
    </row>
    <row r="57" spans="1:21" ht="12.75" customHeight="1" x14ac:dyDescent="0.2">
      <c r="A57" s="28"/>
      <c r="B57" s="22"/>
      <c r="C57" s="189" t="s">
        <v>110</v>
      </c>
      <c r="D57" s="189"/>
      <c r="E57" s="107"/>
      <c r="F57" s="122" t="s">
        <v>378</v>
      </c>
      <c r="G57" s="112">
        <f>$T$9</f>
        <v>2</v>
      </c>
      <c r="H57" s="31"/>
      <c r="I57" s="107"/>
      <c r="J57" s="113" t="s">
        <v>379</v>
      </c>
      <c r="K57" s="114">
        <f>$T$9</f>
        <v>2</v>
      </c>
      <c r="L57" s="31"/>
      <c r="M57" s="115"/>
      <c r="N57" s="113" t="s">
        <v>380</v>
      </c>
      <c r="O57" s="114">
        <f>$T$9</f>
        <v>2</v>
      </c>
      <c r="P57" s="31"/>
      <c r="Q57" s="115"/>
      <c r="R57" s="113" t="s">
        <v>381</v>
      </c>
      <c r="S57" s="114">
        <f>$T$9</f>
        <v>2</v>
      </c>
      <c r="T57" s="94"/>
      <c r="U57" s="31"/>
    </row>
    <row r="58" spans="1:21" ht="12.75" customHeight="1" x14ac:dyDescent="0.2">
      <c r="A58" s="28"/>
      <c r="B58" s="22"/>
      <c r="C58" s="189" t="s">
        <v>174</v>
      </c>
      <c r="D58" s="189"/>
      <c r="E58" s="107"/>
      <c r="F58" s="122" t="s">
        <v>382</v>
      </c>
      <c r="G58" s="112">
        <f>$T$9</f>
        <v>2</v>
      </c>
      <c r="H58" s="31"/>
      <c r="I58" s="107"/>
      <c r="J58" s="113" t="s">
        <v>383</v>
      </c>
      <c r="K58" s="114">
        <f>$T$9</f>
        <v>2</v>
      </c>
      <c r="L58" s="31"/>
      <c r="M58" s="115"/>
      <c r="N58" s="113" t="s">
        <v>384</v>
      </c>
      <c r="O58" s="114">
        <f>$T$9</f>
        <v>2</v>
      </c>
      <c r="P58" s="31"/>
      <c r="Q58" s="115"/>
      <c r="R58" s="113" t="s">
        <v>385</v>
      </c>
      <c r="S58" s="114">
        <f>$T$9</f>
        <v>2</v>
      </c>
      <c r="T58" s="94"/>
      <c r="U58" s="31"/>
    </row>
    <row r="59" spans="1:21" ht="12.75" customHeight="1" x14ac:dyDescent="0.2">
      <c r="A59" s="28"/>
      <c r="B59" s="22"/>
      <c r="C59" s="190" t="s">
        <v>115</v>
      </c>
      <c r="D59" s="190"/>
      <c r="E59" s="116"/>
      <c r="F59" s="123" t="s">
        <v>386</v>
      </c>
      <c r="G59" s="118">
        <f>$T$9</f>
        <v>2</v>
      </c>
      <c r="H59" s="31"/>
      <c r="I59" s="124"/>
      <c r="J59" s="111"/>
      <c r="K59" s="111"/>
      <c r="L59" s="31"/>
      <c r="M59" s="119"/>
      <c r="N59" s="120" t="s">
        <v>387</v>
      </c>
      <c r="O59" s="121">
        <f>$T$9</f>
        <v>2</v>
      </c>
      <c r="P59" s="31"/>
      <c r="Q59" s="124" t="s">
        <v>157</v>
      </c>
      <c r="R59" s="111"/>
      <c r="S59" s="111"/>
      <c r="T59" s="94"/>
      <c r="U59" s="31"/>
    </row>
    <row r="60" spans="1:21" ht="16.899999999999999" customHeight="1" x14ac:dyDescent="0.2">
      <c r="A60" s="28"/>
      <c r="B60" s="22"/>
      <c r="C60" s="87"/>
      <c r="D60" s="34"/>
      <c r="E60" s="44"/>
      <c r="F60" s="98"/>
      <c r="G60" s="98"/>
      <c r="H60" s="98"/>
      <c r="I60" s="98"/>
      <c r="J60" s="98"/>
      <c r="K60" s="98"/>
      <c r="L60" s="98"/>
      <c r="M60" s="98"/>
      <c r="N60" s="98"/>
      <c r="O60" s="98"/>
      <c r="P60" s="98"/>
      <c r="Q60" s="98"/>
      <c r="R60" s="98"/>
      <c r="S60" s="98"/>
      <c r="T60" s="94"/>
      <c r="U60" s="31"/>
    </row>
    <row r="61" spans="1:21" ht="12.75" customHeight="1" x14ac:dyDescent="0.2">
      <c r="A61" s="28"/>
      <c r="B61" s="22"/>
      <c r="C61" s="103" t="s">
        <v>265</v>
      </c>
      <c r="D61" s="22"/>
      <c r="E61" s="22"/>
      <c r="F61" s="98"/>
      <c r="G61" s="98"/>
      <c r="H61" s="98"/>
      <c r="I61" s="98"/>
      <c r="J61" s="98"/>
      <c r="K61" s="98"/>
      <c r="L61" s="98"/>
      <c r="M61" s="98"/>
      <c r="N61" s="98"/>
      <c r="O61" s="98"/>
      <c r="P61" s="98"/>
      <c r="Q61" s="98"/>
      <c r="R61" s="98"/>
      <c r="S61" s="98"/>
      <c r="T61" s="94"/>
      <c r="U61" s="31"/>
    </row>
    <row r="62" spans="1:21" ht="12.75" customHeight="1" x14ac:dyDescent="0.2">
      <c r="A62" s="28"/>
      <c r="B62" s="22"/>
      <c r="C62" s="183" t="s">
        <v>146</v>
      </c>
      <c r="D62" s="183"/>
      <c r="E62" s="184" t="s">
        <v>36</v>
      </c>
      <c r="F62" s="185" t="s">
        <v>183</v>
      </c>
      <c r="G62" s="104" t="s">
        <v>98</v>
      </c>
      <c r="H62" s="31"/>
      <c r="I62" s="186" t="s">
        <v>149</v>
      </c>
      <c r="J62" s="187" t="s">
        <v>150</v>
      </c>
      <c r="K62" s="105" t="s">
        <v>98</v>
      </c>
      <c r="L62" s="31"/>
      <c r="M62" s="188" t="s">
        <v>151</v>
      </c>
      <c r="N62" s="187" t="s">
        <v>152</v>
      </c>
      <c r="O62" s="104" t="s">
        <v>98</v>
      </c>
      <c r="P62" s="31"/>
      <c r="Q62" s="188" t="s">
        <v>291</v>
      </c>
      <c r="R62" s="187" t="s">
        <v>154</v>
      </c>
      <c r="S62" s="104" t="s">
        <v>98</v>
      </c>
      <c r="T62" s="94"/>
      <c r="U62" s="31"/>
    </row>
    <row r="63" spans="1:21" ht="12.75" customHeight="1" x14ac:dyDescent="0.2">
      <c r="A63" s="28"/>
      <c r="B63" s="22"/>
      <c r="C63" s="183"/>
      <c r="D63" s="183"/>
      <c r="E63" s="184"/>
      <c r="F63" s="185"/>
      <c r="G63" s="106" t="s">
        <v>155</v>
      </c>
      <c r="H63" s="31"/>
      <c r="I63" s="186"/>
      <c r="J63" s="187"/>
      <c r="K63" s="106" t="s">
        <v>155</v>
      </c>
      <c r="L63" s="31"/>
      <c r="M63" s="188"/>
      <c r="N63" s="187"/>
      <c r="O63" s="106" t="s">
        <v>155</v>
      </c>
      <c r="P63" s="31"/>
      <c r="Q63" s="188"/>
      <c r="R63" s="187"/>
      <c r="S63" s="106" t="s">
        <v>155</v>
      </c>
      <c r="T63" s="94"/>
      <c r="U63" s="31"/>
    </row>
    <row r="64" spans="1:21" ht="12.75" customHeight="1" x14ac:dyDescent="0.2">
      <c r="A64" s="28"/>
      <c r="B64" s="22"/>
      <c r="C64" s="189" t="s">
        <v>104</v>
      </c>
      <c r="D64" s="189"/>
      <c r="E64" s="124" t="s">
        <v>157</v>
      </c>
      <c r="F64" s="125"/>
      <c r="G64" s="126"/>
      <c r="H64" s="31"/>
      <c r="I64" s="124" t="s">
        <v>157</v>
      </c>
      <c r="J64" s="125"/>
      <c r="K64" s="127"/>
      <c r="L64" s="31"/>
      <c r="M64" s="124" t="s">
        <v>157</v>
      </c>
      <c r="N64" s="125"/>
      <c r="O64" s="127"/>
      <c r="P64" s="31"/>
      <c r="Q64" s="124" t="s">
        <v>157</v>
      </c>
      <c r="R64" s="125"/>
      <c r="S64" s="127"/>
      <c r="T64" s="94"/>
      <c r="U64" s="31"/>
    </row>
    <row r="65" spans="1:21" ht="12.75" customHeight="1" x14ac:dyDescent="0.2">
      <c r="A65" s="28"/>
      <c r="B65" s="22"/>
      <c r="C65" s="189" t="s">
        <v>106</v>
      </c>
      <c r="D65" s="189"/>
      <c r="E65" s="124" t="s">
        <v>157</v>
      </c>
      <c r="F65" s="125"/>
      <c r="G65" s="126"/>
      <c r="H65" s="31"/>
      <c r="I65" s="124" t="s">
        <v>157</v>
      </c>
      <c r="J65" s="125"/>
      <c r="K65" s="127"/>
      <c r="L65" s="31"/>
      <c r="M65" s="124" t="s">
        <v>157</v>
      </c>
      <c r="N65" s="125"/>
      <c r="O65" s="127"/>
      <c r="P65" s="31"/>
      <c r="Q65" s="124" t="s">
        <v>157</v>
      </c>
      <c r="R65" s="125"/>
      <c r="S65" s="127"/>
      <c r="T65" s="94"/>
      <c r="U65" s="31"/>
    </row>
    <row r="66" spans="1:21" ht="12.75" customHeight="1" x14ac:dyDescent="0.2">
      <c r="A66" s="28"/>
      <c r="B66" s="22"/>
      <c r="C66" s="189" t="s">
        <v>108</v>
      </c>
      <c r="D66" s="189"/>
      <c r="E66" s="124" t="s">
        <v>157</v>
      </c>
      <c r="F66" s="125"/>
      <c r="G66" s="126"/>
      <c r="H66" s="31"/>
      <c r="I66" s="124" t="s">
        <v>157</v>
      </c>
      <c r="J66" s="125"/>
      <c r="K66" s="127"/>
      <c r="L66" s="31"/>
      <c r="M66" s="124" t="s">
        <v>157</v>
      </c>
      <c r="N66" s="125"/>
      <c r="O66" s="127"/>
      <c r="P66" s="31"/>
      <c r="Q66" s="124" t="s">
        <v>157</v>
      </c>
      <c r="R66" s="125"/>
      <c r="S66" s="127"/>
      <c r="T66" s="94"/>
      <c r="U66" s="31"/>
    </row>
    <row r="67" spans="1:21" ht="12.75" customHeight="1" x14ac:dyDescent="0.2">
      <c r="A67" s="28"/>
      <c r="B67" s="22"/>
      <c r="C67" s="189" t="s">
        <v>110</v>
      </c>
      <c r="D67" s="189"/>
      <c r="E67" s="107"/>
      <c r="F67" s="122" t="s">
        <v>388</v>
      </c>
      <c r="G67" s="112">
        <f>$T$9</f>
        <v>2</v>
      </c>
      <c r="H67" s="31"/>
      <c r="I67" s="107"/>
      <c r="J67" s="113" t="s">
        <v>389</v>
      </c>
      <c r="K67" s="114">
        <f>$T$9</f>
        <v>2</v>
      </c>
      <c r="L67" s="31"/>
      <c r="M67" s="110" t="s">
        <v>157</v>
      </c>
      <c r="N67" s="111"/>
      <c r="O67" s="111"/>
      <c r="P67" s="31"/>
      <c r="Q67" s="115"/>
      <c r="R67" s="113" t="s">
        <v>390</v>
      </c>
      <c r="S67" s="114">
        <f>$T$9</f>
        <v>2</v>
      </c>
      <c r="T67" s="94"/>
      <c r="U67" s="31"/>
    </row>
    <row r="68" spans="1:21" ht="12.75" customHeight="1" x14ac:dyDescent="0.2">
      <c r="A68" s="28"/>
      <c r="B68" s="22"/>
      <c r="C68" s="189" t="s">
        <v>174</v>
      </c>
      <c r="D68" s="189"/>
      <c r="E68" s="107"/>
      <c r="F68" s="122" t="s">
        <v>391</v>
      </c>
      <c r="G68" s="112">
        <f>$T$9</f>
        <v>2</v>
      </c>
      <c r="H68" s="31"/>
      <c r="I68" s="107"/>
      <c r="J68" s="113" t="s">
        <v>392</v>
      </c>
      <c r="K68" s="114">
        <f>$T$9</f>
        <v>2</v>
      </c>
      <c r="L68" s="31"/>
      <c r="M68" s="115"/>
      <c r="N68" s="113" t="s">
        <v>393</v>
      </c>
      <c r="O68" s="114">
        <f>$T$9</f>
        <v>2</v>
      </c>
      <c r="P68" s="31"/>
      <c r="Q68" s="115"/>
      <c r="R68" s="113" t="s">
        <v>394</v>
      </c>
      <c r="S68" s="114">
        <f>$T$9</f>
        <v>2</v>
      </c>
      <c r="T68" s="94"/>
      <c r="U68" s="31"/>
    </row>
    <row r="69" spans="1:21" ht="12.75" customHeight="1" x14ac:dyDescent="0.2">
      <c r="A69" s="28"/>
      <c r="B69" s="22"/>
      <c r="C69" s="190" t="s">
        <v>115</v>
      </c>
      <c r="D69" s="190"/>
      <c r="E69" s="116"/>
      <c r="F69" s="123" t="s">
        <v>395</v>
      </c>
      <c r="G69" s="118">
        <f>$T$9</f>
        <v>2</v>
      </c>
      <c r="H69" s="31"/>
      <c r="I69" s="110" t="s">
        <v>157</v>
      </c>
      <c r="J69" s="111"/>
      <c r="K69" s="111"/>
      <c r="L69" s="31"/>
      <c r="M69" s="119"/>
      <c r="N69" s="120" t="s">
        <v>396</v>
      </c>
      <c r="O69" s="121">
        <f>$T$9</f>
        <v>2</v>
      </c>
      <c r="P69" s="31"/>
      <c r="Q69" s="110" t="s">
        <v>157</v>
      </c>
      <c r="R69" s="111"/>
      <c r="S69" s="111"/>
      <c r="T69" s="94"/>
      <c r="U69" s="31"/>
    </row>
    <row r="70" spans="1:21" ht="16.899999999999999" customHeight="1" x14ac:dyDescent="0.2">
      <c r="A70" s="28"/>
      <c r="B70" s="22"/>
      <c r="C70" s="87"/>
      <c r="D70" s="34"/>
      <c r="E70" s="44"/>
      <c r="F70" s="44"/>
      <c r="G70" s="44"/>
      <c r="H70" s="44"/>
      <c r="I70" s="44"/>
      <c r="J70" s="44"/>
      <c r="K70" s="44"/>
      <c r="L70" s="44"/>
      <c r="M70" s="44"/>
      <c r="N70" s="44"/>
      <c r="O70" s="44"/>
      <c r="P70" s="44"/>
      <c r="Q70" s="44"/>
      <c r="R70" s="44"/>
      <c r="S70" s="44"/>
      <c r="T70" s="94"/>
      <c r="U70" s="31"/>
    </row>
    <row r="71" spans="1:21" ht="16.899999999999999" customHeight="1" x14ac:dyDescent="0.2">
      <c r="A71" s="28"/>
      <c r="B71" s="22"/>
      <c r="C71" s="87" t="s">
        <v>116</v>
      </c>
      <c r="D71" s="34"/>
      <c r="E71" s="44"/>
      <c r="F71" s="44"/>
      <c r="G71" s="44"/>
      <c r="H71" s="44"/>
      <c r="I71" s="44"/>
      <c r="J71" s="44"/>
      <c r="K71" s="44"/>
      <c r="L71" s="44"/>
      <c r="M71" s="44"/>
      <c r="N71" s="44"/>
      <c r="O71" s="44"/>
      <c r="P71" s="44"/>
      <c r="Q71" s="44"/>
      <c r="R71" s="44"/>
      <c r="S71" s="44"/>
      <c r="T71" s="94"/>
      <c r="U71" s="31"/>
    </row>
    <row r="72" spans="1:21" ht="12.75" customHeight="1" x14ac:dyDescent="0.2">
      <c r="A72" s="28"/>
      <c r="B72" s="22"/>
      <c r="C72" s="191" t="s">
        <v>276</v>
      </c>
      <c r="D72" s="191"/>
      <c r="E72" s="191"/>
      <c r="F72" s="191"/>
      <c r="G72" s="191"/>
      <c r="H72" s="191"/>
      <c r="I72" s="191"/>
      <c r="J72" s="191"/>
      <c r="K72" s="191"/>
      <c r="L72" s="191"/>
      <c r="M72" s="191"/>
      <c r="N72" s="191"/>
      <c r="O72" s="191"/>
      <c r="P72" s="191"/>
      <c r="Q72" s="191"/>
      <c r="R72" s="191"/>
      <c r="S72" s="191"/>
      <c r="T72" s="94"/>
      <c r="U72" s="31"/>
    </row>
    <row r="73" spans="1:21" ht="16.899999999999999" customHeight="1" x14ac:dyDescent="0.2">
      <c r="A73" s="28"/>
      <c r="B73" s="22"/>
      <c r="C73" s="87"/>
      <c r="D73" s="34"/>
      <c r="E73" s="44"/>
      <c r="F73" s="44"/>
      <c r="G73" s="44"/>
      <c r="H73" s="44"/>
      <c r="I73" s="44"/>
      <c r="J73" s="44"/>
      <c r="K73" s="44"/>
      <c r="L73" s="44"/>
      <c r="M73" s="44"/>
      <c r="N73" s="44"/>
      <c r="O73" s="44"/>
      <c r="P73" s="44"/>
      <c r="Q73" s="44"/>
      <c r="R73" s="44"/>
      <c r="S73" s="44"/>
      <c r="T73" s="94"/>
      <c r="U73" s="31"/>
    </row>
    <row r="74" spans="1:21" ht="24" customHeight="1" x14ac:dyDescent="0.2">
      <c r="A74" s="28"/>
      <c r="B74" s="22"/>
      <c r="C74" s="181" t="s">
        <v>397</v>
      </c>
      <c r="D74" s="181"/>
      <c r="E74" s="181"/>
      <c r="F74" s="181"/>
      <c r="G74" s="181"/>
      <c r="H74" s="181"/>
      <c r="I74" s="181"/>
      <c r="J74" s="181"/>
      <c r="K74" s="181"/>
      <c r="L74" s="181"/>
      <c r="M74" s="181"/>
      <c r="N74" s="181"/>
      <c r="O74" s="181"/>
      <c r="P74" s="181"/>
      <c r="Q74" s="181"/>
      <c r="R74" s="181"/>
      <c r="S74" s="181"/>
      <c r="T74" s="94"/>
      <c r="U74" s="31"/>
    </row>
    <row r="75" spans="1:21" ht="46.9" customHeight="1" x14ac:dyDescent="0.2">
      <c r="A75" s="28"/>
      <c r="B75" s="22"/>
      <c r="C75" s="191" t="s">
        <v>277</v>
      </c>
      <c r="D75" s="191"/>
      <c r="E75" s="191"/>
      <c r="F75" s="191"/>
      <c r="G75" s="191"/>
      <c r="H75" s="191"/>
      <c r="I75" s="191"/>
      <c r="J75" s="191"/>
      <c r="K75" s="191"/>
      <c r="L75" s="191"/>
      <c r="M75" s="191"/>
      <c r="N75" s="191"/>
      <c r="O75" s="191"/>
      <c r="P75" s="191"/>
      <c r="Q75" s="191"/>
      <c r="R75" s="191"/>
      <c r="S75" s="191"/>
      <c r="T75" s="94"/>
      <c r="U75" s="31"/>
    </row>
    <row r="76" spans="1:21" x14ac:dyDescent="0.2">
      <c r="A76" s="28"/>
      <c r="B76" s="22"/>
      <c r="C76" s="22"/>
      <c r="D76" s="22"/>
      <c r="E76" s="22"/>
      <c r="F76" s="22"/>
      <c r="G76" s="22"/>
      <c r="H76" s="22"/>
      <c r="I76" s="22"/>
      <c r="J76" s="22"/>
      <c r="K76" s="22"/>
      <c r="L76" s="22"/>
      <c r="M76" s="22"/>
      <c r="N76" s="22"/>
      <c r="O76" s="22"/>
      <c r="P76" s="22"/>
      <c r="Q76" s="22"/>
      <c r="R76" s="22"/>
      <c r="S76" s="22"/>
      <c r="T76" s="94"/>
      <c r="U76" s="31"/>
    </row>
    <row r="77" spans="1:21" ht="24" customHeight="1" x14ac:dyDescent="0.2">
      <c r="A77" s="28"/>
      <c r="B77" s="22"/>
      <c r="C77" s="181" t="s">
        <v>398</v>
      </c>
      <c r="D77" s="181"/>
      <c r="E77" s="181"/>
      <c r="F77" s="181"/>
      <c r="G77" s="181"/>
      <c r="H77" s="181"/>
      <c r="I77" s="181"/>
      <c r="J77" s="181"/>
      <c r="K77" s="181"/>
      <c r="L77" s="181"/>
      <c r="M77" s="181"/>
      <c r="N77" s="181"/>
      <c r="O77" s="181"/>
      <c r="P77" s="181"/>
      <c r="Q77" s="181"/>
      <c r="R77" s="181"/>
      <c r="S77" s="181"/>
      <c r="T77" s="94"/>
      <c r="U77" s="31"/>
    </row>
    <row r="78" spans="1:21" ht="24" customHeight="1" x14ac:dyDescent="0.2">
      <c r="A78" s="28"/>
      <c r="B78" s="22"/>
      <c r="C78" s="179" t="s">
        <v>399</v>
      </c>
      <c r="D78" s="179"/>
      <c r="E78" s="179"/>
      <c r="F78" s="179"/>
      <c r="G78" s="179"/>
      <c r="H78" s="179"/>
      <c r="I78" s="179"/>
      <c r="J78" s="179"/>
      <c r="K78" s="179"/>
      <c r="L78" s="179"/>
      <c r="M78" s="179"/>
      <c r="N78" s="179"/>
      <c r="O78" s="179"/>
      <c r="P78" s="179"/>
      <c r="Q78" s="179"/>
      <c r="R78" s="179"/>
      <c r="S78" s="179"/>
      <c r="T78" s="94"/>
      <c r="U78" s="31"/>
    </row>
    <row r="79" spans="1:21" x14ac:dyDescent="0.2">
      <c r="A79" s="47"/>
      <c r="B79" s="49"/>
      <c r="C79" s="49"/>
      <c r="D79" s="89"/>
      <c r="E79" s="90"/>
      <c r="F79" s="90"/>
      <c r="G79" s="90"/>
      <c r="H79" s="90"/>
      <c r="I79" s="90"/>
      <c r="J79" s="90"/>
      <c r="K79" s="90"/>
      <c r="L79" s="90"/>
      <c r="M79" s="90"/>
      <c r="N79" s="90"/>
      <c r="O79" s="90"/>
      <c r="P79" s="90"/>
      <c r="Q79" s="90"/>
      <c r="R79" s="90"/>
      <c r="S79" s="90"/>
      <c r="T79" s="90"/>
      <c r="U79" s="51"/>
    </row>
  </sheetData>
  <sheetProtection password="8D9C" sheet="1" objects="1" scenarios="1" selectLockedCells="1"/>
  <mergeCells count="101">
    <mergeCell ref="C67:D67"/>
    <mergeCell ref="C68:D68"/>
    <mergeCell ref="C69:D69"/>
    <mergeCell ref="C72:S72"/>
    <mergeCell ref="C74:S74"/>
    <mergeCell ref="C75:S75"/>
    <mergeCell ref="C77:S77"/>
    <mergeCell ref="C78:S78"/>
    <mergeCell ref="I62:I63"/>
    <mergeCell ref="J62:J63"/>
    <mergeCell ref="M62:M63"/>
    <mergeCell ref="N62:N63"/>
    <mergeCell ref="Q62:Q63"/>
    <mergeCell ref="R62:R63"/>
    <mergeCell ref="C64:D64"/>
    <mergeCell ref="C65:D65"/>
    <mergeCell ref="C66:D66"/>
    <mergeCell ref="C54:D54"/>
    <mergeCell ref="C55:D55"/>
    <mergeCell ref="C56:D56"/>
    <mergeCell ref="C57:D57"/>
    <mergeCell ref="C58:D58"/>
    <mergeCell ref="C59:D59"/>
    <mergeCell ref="C62:D63"/>
    <mergeCell ref="E62:E63"/>
    <mergeCell ref="F62:F63"/>
    <mergeCell ref="R42:R43"/>
    <mergeCell ref="C44:D44"/>
    <mergeCell ref="C45:D45"/>
    <mergeCell ref="C46:D46"/>
    <mergeCell ref="C47:D47"/>
    <mergeCell ref="C48:D48"/>
    <mergeCell ref="C49:D49"/>
    <mergeCell ref="C52:D53"/>
    <mergeCell ref="E52:E53"/>
    <mergeCell ref="F52:F53"/>
    <mergeCell ref="I52:I53"/>
    <mergeCell ref="J52:J53"/>
    <mergeCell ref="M52:M53"/>
    <mergeCell ref="N52:N53"/>
    <mergeCell ref="Q52:Q53"/>
    <mergeCell ref="R52:R53"/>
    <mergeCell ref="C39:D39"/>
    <mergeCell ref="C42:D43"/>
    <mergeCell ref="E42:E43"/>
    <mergeCell ref="F42:F43"/>
    <mergeCell ref="I42:I43"/>
    <mergeCell ref="J42:J43"/>
    <mergeCell ref="M42:M43"/>
    <mergeCell ref="N42:N43"/>
    <mergeCell ref="Q42:Q43"/>
    <mergeCell ref="M32:M33"/>
    <mergeCell ref="N32:N33"/>
    <mergeCell ref="Q32:Q33"/>
    <mergeCell ref="R32:R33"/>
    <mergeCell ref="C34:D34"/>
    <mergeCell ref="C35:D35"/>
    <mergeCell ref="C36:D36"/>
    <mergeCell ref="C37:D37"/>
    <mergeCell ref="C38:D38"/>
    <mergeCell ref="C26:D26"/>
    <mergeCell ref="C27:D27"/>
    <mergeCell ref="C28:D28"/>
    <mergeCell ref="C29:D29"/>
    <mergeCell ref="C32:D33"/>
    <mergeCell ref="E32:E33"/>
    <mergeCell ref="F32:F33"/>
    <mergeCell ref="I32:I33"/>
    <mergeCell ref="J32:J33"/>
    <mergeCell ref="F22:F23"/>
    <mergeCell ref="I22:I23"/>
    <mergeCell ref="J22:J23"/>
    <mergeCell ref="M22:M23"/>
    <mergeCell ref="N22:N23"/>
    <mergeCell ref="Q22:Q23"/>
    <mergeCell ref="R22:R23"/>
    <mergeCell ref="C24:D24"/>
    <mergeCell ref="C25:D25"/>
    <mergeCell ref="C13:D13"/>
    <mergeCell ref="C14:D14"/>
    <mergeCell ref="C15:D15"/>
    <mergeCell ref="C16:D16"/>
    <mergeCell ref="C17:D17"/>
    <mergeCell ref="C18:D18"/>
    <mergeCell ref="C19:D19"/>
    <mergeCell ref="C22:D23"/>
    <mergeCell ref="E22:E23"/>
    <mergeCell ref="H2:M2"/>
    <mergeCell ref="F5:S5"/>
    <mergeCell ref="F6:S6"/>
    <mergeCell ref="F9:N9"/>
    <mergeCell ref="R9:S9"/>
    <mergeCell ref="C11:D12"/>
    <mergeCell ref="E11:E12"/>
    <mergeCell ref="F11:F12"/>
    <mergeCell ref="I11:I12"/>
    <mergeCell ref="J11:J12"/>
    <mergeCell ref="M11:M12"/>
    <mergeCell ref="N11:N12"/>
    <mergeCell ref="Q11:Q12"/>
    <mergeCell ref="R11:R12"/>
  </mergeCells>
  <conditionalFormatting sqref="A4:U79">
    <cfRule type="expression" dxfId="48" priority="2">
      <formula>$T$2=""</formula>
    </cfRule>
  </conditionalFormatting>
  <conditionalFormatting sqref="F62:F69 J63:J69 R63:R69 N63:N69 F13:F19 J13:J19 R13:R19 N13:N19 F22:F29 J23:J29 R23:R29 N23:N29 F32:F39 J33:J39 R33:R39 N33:N39 F42:F49 J43:J49 R43:R49 N43:N49 F52:F59 J53:J59 R53:R59 N53:N59">
    <cfRule type="expression" dxfId="47" priority="3">
      <formula>AND(E13&lt;&gt;"X",E13="")</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Roman,Обычный"&amp;12&amp;A</oddHeader>
    <oddFooter>&amp;C&amp;"Times New Roman,Обычный"&amp;12Страница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110" zoomScaleNormal="110" workbookViewId="0">
      <selection activeCell="L2" sqref="L2"/>
    </sheetView>
  </sheetViews>
  <sheetFormatPr defaultColWidth="12.5703125" defaultRowHeight="12.75" x14ac:dyDescent="0.2"/>
  <cols>
    <col min="1" max="1" width="5.140625" customWidth="1"/>
    <col min="2" max="2" width="10.28515625" customWidth="1"/>
    <col min="3" max="3" width="15.85546875" customWidth="1"/>
    <col min="4" max="4" width="1.5703125" customWidth="1"/>
    <col min="5" max="5" width="37.7109375" customWidth="1"/>
    <col min="6" max="6" width="13.42578125" customWidth="1"/>
    <col min="7" max="7" width="9.140625" customWidth="1"/>
    <col min="8" max="8" width="13.42578125" customWidth="1"/>
    <col min="9" max="9" width="9.140625" customWidth="1"/>
    <col min="10" max="10" width="13.42578125" customWidth="1"/>
    <col min="11" max="11" width="9.140625" customWidth="1"/>
    <col min="12" max="12" width="2.42578125" customWidth="1"/>
    <col min="13" max="13" width="24.7109375" customWidth="1"/>
    <col min="14" max="14" width="4.140625" customWidth="1"/>
  </cols>
  <sheetData>
    <row r="1" spans="1:16" x14ac:dyDescent="0.2">
      <c r="A1" s="23"/>
      <c r="B1" s="25"/>
      <c r="C1" s="25"/>
      <c r="D1" s="25"/>
      <c r="E1" s="25"/>
      <c r="F1" s="25"/>
      <c r="G1" s="25"/>
      <c r="H1" s="25"/>
      <c r="I1" s="25"/>
      <c r="J1" s="25"/>
      <c r="K1" s="25"/>
      <c r="L1" s="25"/>
      <c r="M1" s="25"/>
      <c r="N1" s="27"/>
      <c r="O1" s="79"/>
      <c r="P1" s="79"/>
    </row>
    <row r="2" spans="1:16" x14ac:dyDescent="0.2">
      <c r="A2" s="28"/>
      <c r="B2" s="22"/>
      <c r="C2" s="22"/>
      <c r="D2" s="34" t="s">
        <v>91</v>
      </c>
      <c r="E2" s="175" t="s">
        <v>400</v>
      </c>
      <c r="F2" s="175"/>
      <c r="G2" s="22"/>
      <c r="H2" s="22"/>
      <c r="I2" s="22"/>
      <c r="J2" s="22"/>
      <c r="K2" s="34" t="s">
        <v>93</v>
      </c>
      <c r="L2" s="39"/>
      <c r="M2" s="22"/>
      <c r="N2" s="31"/>
      <c r="O2" s="79"/>
      <c r="P2" s="79"/>
    </row>
    <row r="3" spans="1:16" x14ac:dyDescent="0.2">
      <c r="A3" s="47"/>
      <c r="B3" s="49"/>
      <c r="C3" s="49"/>
      <c r="D3" s="49"/>
      <c r="E3" s="49"/>
      <c r="F3" s="49"/>
      <c r="G3" s="49"/>
      <c r="H3" s="49"/>
      <c r="I3" s="49"/>
      <c r="J3" s="49"/>
      <c r="K3" s="49"/>
      <c r="L3" s="49"/>
      <c r="M3" s="49"/>
      <c r="N3" s="51"/>
      <c r="O3" s="79"/>
      <c r="P3" s="79"/>
    </row>
    <row r="4" spans="1:16" x14ac:dyDescent="0.2">
      <c r="A4" s="23"/>
      <c r="B4" s="25"/>
      <c r="C4" s="25"/>
      <c r="D4" s="25"/>
      <c r="E4" s="25"/>
      <c r="F4" s="25"/>
      <c r="G4" s="25"/>
      <c r="H4" s="25"/>
      <c r="I4" s="25"/>
      <c r="J4" s="25"/>
      <c r="K4" s="25"/>
      <c r="L4" s="25"/>
      <c r="M4" s="25"/>
      <c r="N4" s="27"/>
      <c r="O4" s="79"/>
      <c r="P4" s="79"/>
    </row>
    <row r="5" spans="1:16" ht="16.899999999999999" customHeight="1" x14ac:dyDescent="0.2">
      <c r="A5" s="28"/>
      <c r="B5" s="176" t="s">
        <v>94</v>
      </c>
      <c r="C5" s="176"/>
      <c r="D5" s="176"/>
      <c r="E5" s="176"/>
      <c r="F5" s="176"/>
      <c r="G5" s="176"/>
      <c r="H5" s="176"/>
      <c r="I5" s="176"/>
      <c r="J5" s="176"/>
      <c r="K5" s="176"/>
      <c r="L5" s="22"/>
      <c r="M5" s="22"/>
      <c r="N5" s="31"/>
      <c r="O5" s="79"/>
      <c r="P5" s="79"/>
    </row>
    <row r="6" spans="1:16" x14ac:dyDescent="0.2">
      <c r="A6" s="28"/>
      <c r="B6" s="22"/>
      <c r="C6" s="22"/>
      <c r="D6" s="22"/>
      <c r="E6" s="22"/>
      <c r="F6" s="22"/>
      <c r="G6" s="22"/>
      <c r="H6" s="22"/>
      <c r="I6" s="22"/>
      <c r="J6" s="22"/>
      <c r="K6" s="22"/>
      <c r="L6" s="22"/>
      <c r="M6" s="22"/>
      <c r="N6" s="31"/>
      <c r="O6" s="79"/>
      <c r="P6" s="79"/>
    </row>
    <row r="7" spans="1:16" ht="13.35" customHeight="1" x14ac:dyDescent="0.2">
      <c r="A7" s="28"/>
      <c r="B7" s="82"/>
      <c r="C7" s="177" t="s">
        <v>95</v>
      </c>
      <c r="D7" s="177"/>
      <c r="E7" s="83" t="s">
        <v>96</v>
      </c>
      <c r="F7" s="83" t="s">
        <v>97</v>
      </c>
      <c r="G7" s="83" t="s">
        <v>98</v>
      </c>
      <c r="H7" s="83" t="s">
        <v>99</v>
      </c>
      <c r="I7" s="83" t="s">
        <v>98</v>
      </c>
      <c r="J7" s="83" t="s">
        <v>100</v>
      </c>
      <c r="K7" s="83" t="s">
        <v>98</v>
      </c>
      <c r="L7" s="22"/>
      <c r="M7" s="22"/>
      <c r="N7" s="31"/>
      <c r="O7" s="79"/>
      <c r="P7" s="79"/>
    </row>
    <row r="8" spans="1:16" x14ac:dyDescent="0.2">
      <c r="A8" s="28"/>
      <c r="B8" s="82"/>
      <c r="C8" s="177"/>
      <c r="D8" s="177"/>
      <c r="E8" s="84"/>
      <c r="F8" s="84" t="s">
        <v>102</v>
      </c>
      <c r="G8" s="84" t="s">
        <v>103</v>
      </c>
      <c r="H8" s="84" t="s">
        <v>102</v>
      </c>
      <c r="I8" s="84" t="s">
        <v>103</v>
      </c>
      <c r="J8" s="84" t="s">
        <v>102</v>
      </c>
      <c r="K8" s="84" t="s">
        <v>103</v>
      </c>
      <c r="L8" s="22"/>
      <c r="M8" s="22"/>
      <c r="N8" s="31"/>
      <c r="O8" s="79"/>
      <c r="P8" s="79"/>
    </row>
    <row r="9" spans="1:16" ht="16.899999999999999" customHeight="1" x14ac:dyDescent="0.2">
      <c r="A9" s="28"/>
      <c r="B9" s="82" t="str">
        <f t="shared" ref="B9:B16" si="0">CONCATENATE(IF(F9&lt;&gt;"",G9,0),IF(H9&lt;&gt;"",I9,0),IF(J9&lt;&gt;"",K9,0))</f>
        <v>112</v>
      </c>
      <c r="C9" s="6" t="s">
        <v>104</v>
      </c>
      <c r="D9" s="6"/>
      <c r="E9" s="128" t="s">
        <v>401</v>
      </c>
      <c r="F9" s="39" t="s">
        <v>35</v>
      </c>
      <c r="G9" s="39">
        <v>1</v>
      </c>
      <c r="H9" s="39" t="s">
        <v>35</v>
      </c>
      <c r="I9" s="39">
        <v>1</v>
      </c>
      <c r="J9" s="39" t="s">
        <v>35</v>
      </c>
      <c r="K9" s="39">
        <v>2</v>
      </c>
      <c r="L9" s="22"/>
      <c r="M9" s="22"/>
      <c r="N9" s="31"/>
      <c r="O9" s="79"/>
      <c r="P9" s="79"/>
    </row>
    <row r="10" spans="1:16" ht="16.899999999999999" customHeight="1" x14ac:dyDescent="0.2">
      <c r="A10" s="28"/>
      <c r="B10" s="82" t="str">
        <f t="shared" si="0"/>
        <v>112</v>
      </c>
      <c r="C10" s="6" t="s">
        <v>106</v>
      </c>
      <c r="D10" s="6"/>
      <c r="E10" s="128" t="s">
        <v>401</v>
      </c>
      <c r="F10" s="39" t="s">
        <v>35</v>
      </c>
      <c r="G10" s="39">
        <v>1</v>
      </c>
      <c r="H10" s="39" t="s">
        <v>35</v>
      </c>
      <c r="I10" s="39">
        <v>1</v>
      </c>
      <c r="J10" s="39" t="s">
        <v>35</v>
      </c>
      <c r="K10" s="39">
        <v>2</v>
      </c>
      <c r="L10" s="22"/>
      <c r="M10" s="22"/>
      <c r="N10" s="31"/>
      <c r="O10" s="79"/>
      <c r="P10" s="79"/>
    </row>
    <row r="11" spans="1:16" ht="16.899999999999999" customHeight="1" x14ac:dyDescent="0.2">
      <c r="A11" s="28"/>
      <c r="B11" s="82" t="str">
        <f t="shared" si="0"/>
        <v>112</v>
      </c>
      <c r="C11" s="6" t="s">
        <v>108</v>
      </c>
      <c r="D11" s="6"/>
      <c r="E11" s="128" t="s">
        <v>401</v>
      </c>
      <c r="F11" s="39" t="s">
        <v>35</v>
      </c>
      <c r="G11" s="39">
        <v>1</v>
      </c>
      <c r="H11" s="39" t="s">
        <v>35</v>
      </c>
      <c r="I11" s="39">
        <v>1</v>
      </c>
      <c r="J11" s="39" t="s">
        <v>35</v>
      </c>
      <c r="K11" s="39">
        <v>2</v>
      </c>
      <c r="L11" s="22"/>
      <c r="M11" s="22"/>
      <c r="N11" s="31"/>
      <c r="O11" s="79"/>
      <c r="P11" s="79"/>
    </row>
    <row r="12" spans="1:16" ht="16.899999999999999" customHeight="1" x14ac:dyDescent="0.2">
      <c r="A12" s="28"/>
      <c r="B12" s="82" t="str">
        <f t="shared" si="0"/>
        <v>112</v>
      </c>
      <c r="C12" s="6" t="s">
        <v>110</v>
      </c>
      <c r="D12" s="6"/>
      <c r="E12" s="128" t="s">
        <v>401</v>
      </c>
      <c r="F12" s="39" t="s">
        <v>35</v>
      </c>
      <c r="G12" s="39">
        <v>1</v>
      </c>
      <c r="H12" s="39" t="s">
        <v>35</v>
      </c>
      <c r="I12" s="39">
        <v>1</v>
      </c>
      <c r="J12" s="39" t="s">
        <v>35</v>
      </c>
      <c r="K12" s="39">
        <v>2</v>
      </c>
      <c r="L12" s="22"/>
      <c r="M12" s="22"/>
      <c r="N12" s="31"/>
      <c r="O12" s="79"/>
      <c r="P12" s="79"/>
    </row>
    <row r="13" spans="1:16" ht="16.899999999999999" customHeight="1" x14ac:dyDescent="0.2">
      <c r="A13" s="28"/>
      <c r="B13" s="82" t="str">
        <f t="shared" si="0"/>
        <v>112</v>
      </c>
      <c r="C13" s="6" t="s">
        <v>112</v>
      </c>
      <c r="D13" s="6"/>
      <c r="E13" s="128" t="s">
        <v>401</v>
      </c>
      <c r="F13" s="39" t="s">
        <v>35</v>
      </c>
      <c r="G13" s="39">
        <v>1</v>
      </c>
      <c r="H13" s="39" t="s">
        <v>35</v>
      </c>
      <c r="I13" s="39">
        <v>1</v>
      </c>
      <c r="J13" s="39" t="s">
        <v>35</v>
      </c>
      <c r="K13" s="39">
        <v>2</v>
      </c>
      <c r="L13" s="22"/>
      <c r="M13" s="22"/>
      <c r="N13" s="31"/>
      <c r="O13" s="79"/>
      <c r="P13" s="79"/>
    </row>
    <row r="14" spans="1:16" ht="16.899999999999999" customHeight="1" x14ac:dyDescent="0.2">
      <c r="A14" s="28"/>
      <c r="B14" s="82" t="str">
        <f t="shared" si="0"/>
        <v>112</v>
      </c>
      <c r="C14" s="6" t="s">
        <v>114</v>
      </c>
      <c r="D14" s="6"/>
      <c r="E14" s="128" t="s">
        <v>401</v>
      </c>
      <c r="F14" s="39" t="s">
        <v>35</v>
      </c>
      <c r="G14" s="39">
        <v>1</v>
      </c>
      <c r="H14" s="39" t="s">
        <v>35</v>
      </c>
      <c r="I14" s="39">
        <v>1</v>
      </c>
      <c r="J14" s="39" t="s">
        <v>35</v>
      </c>
      <c r="K14" s="39">
        <v>2</v>
      </c>
      <c r="L14" s="22"/>
      <c r="M14" s="22"/>
      <c r="N14" s="31"/>
      <c r="O14" s="79"/>
      <c r="P14" s="79"/>
    </row>
    <row r="15" spans="1:16" ht="16.899999999999999" customHeight="1" x14ac:dyDescent="0.2">
      <c r="A15" s="28"/>
      <c r="B15" s="82" t="str">
        <f t="shared" si="0"/>
        <v>111</v>
      </c>
      <c r="C15" s="6" t="s">
        <v>115</v>
      </c>
      <c r="D15" s="6"/>
      <c r="E15" s="128" t="s">
        <v>402</v>
      </c>
      <c r="F15" s="39" t="s">
        <v>35</v>
      </c>
      <c r="G15" s="39">
        <v>1</v>
      </c>
      <c r="H15" s="39" t="s">
        <v>35</v>
      </c>
      <c r="I15" s="39">
        <v>1</v>
      </c>
      <c r="J15" s="39" t="s">
        <v>35</v>
      </c>
      <c r="K15" s="39">
        <v>1</v>
      </c>
      <c r="L15" s="22"/>
      <c r="M15" s="22"/>
      <c r="N15" s="31"/>
      <c r="O15" s="79"/>
      <c r="P15" s="79"/>
    </row>
    <row r="16" spans="1:16" ht="16.899999999999999" customHeight="1" x14ac:dyDescent="0.2">
      <c r="A16" s="28"/>
      <c r="B16" s="82" t="str">
        <f t="shared" si="0"/>
        <v>111</v>
      </c>
      <c r="C16" s="6" t="s">
        <v>123</v>
      </c>
      <c r="D16" s="6"/>
      <c r="E16" s="128" t="s">
        <v>401</v>
      </c>
      <c r="F16" s="39" t="s">
        <v>35</v>
      </c>
      <c r="G16" s="39">
        <v>1</v>
      </c>
      <c r="H16" s="39" t="s">
        <v>35</v>
      </c>
      <c r="I16" s="39">
        <v>1</v>
      </c>
      <c r="J16" s="39" t="s">
        <v>35</v>
      </c>
      <c r="K16" s="39">
        <v>1</v>
      </c>
      <c r="L16" s="22"/>
      <c r="M16" s="22"/>
      <c r="N16" s="31"/>
      <c r="O16" s="79"/>
      <c r="P16" s="79"/>
    </row>
    <row r="17" spans="1:16" ht="16.899999999999999" customHeight="1" x14ac:dyDescent="0.2">
      <c r="A17" s="28"/>
      <c r="B17" s="22"/>
      <c r="C17" s="87"/>
      <c r="D17" s="34"/>
      <c r="E17" s="44"/>
      <c r="F17" s="22"/>
      <c r="G17" s="44"/>
      <c r="H17" s="22"/>
      <c r="I17" s="44"/>
      <c r="J17" s="22"/>
      <c r="K17" s="44"/>
      <c r="L17" s="22"/>
      <c r="M17" s="22"/>
      <c r="N17" s="31"/>
      <c r="O17" s="79"/>
    </row>
    <row r="18" spans="1:16" ht="16.899999999999999" customHeight="1" x14ac:dyDescent="0.2">
      <c r="A18" s="28"/>
      <c r="B18" s="56" t="s">
        <v>403</v>
      </c>
      <c r="C18" s="22"/>
      <c r="D18" s="33"/>
      <c r="E18" s="22"/>
      <c r="F18" s="22"/>
      <c r="G18" s="22"/>
      <c r="H18" s="22"/>
      <c r="I18" s="22"/>
      <c r="J18" s="22"/>
      <c r="K18" s="22"/>
      <c r="L18" s="22"/>
      <c r="M18" s="22"/>
      <c r="N18" s="31"/>
      <c r="O18" s="79"/>
    </row>
    <row r="19" spans="1:16" x14ac:dyDescent="0.2">
      <c r="A19" s="28"/>
      <c r="B19" s="22"/>
      <c r="C19" s="22"/>
      <c r="D19" s="33"/>
      <c r="E19" s="22"/>
      <c r="F19" s="22"/>
      <c r="G19" s="22"/>
      <c r="H19" s="22"/>
      <c r="I19" s="22"/>
      <c r="J19" s="22"/>
      <c r="K19" s="22"/>
      <c r="L19" s="22"/>
      <c r="M19" s="22"/>
      <c r="N19" s="31"/>
      <c r="O19" s="79"/>
    </row>
    <row r="20" spans="1:16" ht="16.899999999999999" customHeight="1" x14ac:dyDescent="0.2">
      <c r="A20" s="28"/>
      <c r="B20" s="22"/>
      <c r="C20" s="57" t="s">
        <v>63</v>
      </c>
      <c r="D20" s="58"/>
      <c r="E20" s="2" t="s">
        <v>65</v>
      </c>
      <c r="F20" s="2"/>
      <c r="G20" s="22"/>
      <c r="H20" s="165" t="str">
        <f>IF(ISNA(Рабочий!J20),"Проверьте,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поле",Рабочий!K20)</f>
        <v xml:space="preserve">  </v>
      </c>
      <c r="I20" s="165"/>
      <c r="J20" s="165"/>
      <c r="K20" s="165"/>
      <c r="L20" s="165"/>
      <c r="M20" s="165"/>
      <c r="N20" s="31"/>
      <c r="O20" s="79"/>
    </row>
    <row r="21" spans="1:16" ht="36.200000000000003" customHeight="1" x14ac:dyDescent="0.2">
      <c r="A21" s="28"/>
      <c r="B21" s="22"/>
      <c r="C21" s="59"/>
      <c r="D21" s="57"/>
      <c r="E21" s="22"/>
      <c r="F21" s="22"/>
      <c r="G21" s="22"/>
      <c r="H21" s="165"/>
      <c r="I21" s="165"/>
      <c r="J21" s="165"/>
      <c r="K21" s="165"/>
      <c r="L21" s="165"/>
      <c r="M21" s="165"/>
      <c r="N21" s="31"/>
      <c r="O21" s="79"/>
    </row>
    <row r="22" spans="1:16" ht="12.75" customHeight="1" x14ac:dyDescent="0.2">
      <c r="A22" s="28"/>
      <c r="B22" s="22"/>
      <c r="C22" s="22"/>
      <c r="D22" s="22"/>
      <c r="E22" s="22"/>
      <c r="F22" s="22"/>
      <c r="G22" s="22"/>
      <c r="H22" s="22"/>
      <c r="I22" s="22"/>
      <c r="J22" s="22"/>
      <c r="K22" s="22"/>
      <c r="L22" s="22"/>
      <c r="M22" s="22"/>
      <c r="N22" s="31"/>
      <c r="O22" s="79"/>
    </row>
    <row r="23" spans="1:16" ht="16.899999999999999" customHeight="1" x14ac:dyDescent="0.2">
      <c r="A23" s="28"/>
      <c r="B23" s="22"/>
      <c r="C23" s="57" t="s">
        <v>66</v>
      </c>
      <c r="D23" s="58"/>
      <c r="E23" s="2" t="s">
        <v>65</v>
      </c>
      <c r="F23" s="2"/>
      <c r="G23" s="22"/>
      <c r="H23" s="165" t="str">
        <f>IF(ISNA(Рабочий!J23),"Проверьте,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поле",Рабочий!K23)</f>
        <v xml:space="preserve">  </v>
      </c>
      <c r="I23" s="165"/>
      <c r="J23" s="165"/>
      <c r="K23" s="165"/>
      <c r="L23" s="165"/>
      <c r="M23" s="165"/>
      <c r="N23" s="31"/>
      <c r="O23" s="79"/>
    </row>
    <row r="24" spans="1:16" ht="36.200000000000003" customHeight="1" x14ac:dyDescent="0.2">
      <c r="A24" s="28"/>
      <c r="B24" s="22"/>
      <c r="C24" s="59"/>
      <c r="D24" s="57"/>
      <c r="E24" s="22"/>
      <c r="F24" s="22"/>
      <c r="G24" s="22"/>
      <c r="H24" s="165"/>
      <c r="I24" s="165"/>
      <c r="J24" s="165"/>
      <c r="K24" s="165"/>
      <c r="L24" s="165"/>
      <c r="M24" s="165"/>
      <c r="N24" s="31"/>
      <c r="O24" s="79"/>
    </row>
    <row r="25" spans="1:16" ht="12.75" customHeight="1" x14ac:dyDescent="0.2">
      <c r="A25" s="28"/>
      <c r="B25" s="22"/>
      <c r="C25" s="22"/>
      <c r="D25" s="22"/>
      <c r="E25" s="22"/>
      <c r="F25" s="22"/>
      <c r="G25" s="22"/>
      <c r="H25" s="22"/>
      <c r="I25" s="22"/>
      <c r="J25" s="22"/>
      <c r="K25" s="22"/>
      <c r="L25" s="22"/>
      <c r="M25" s="22"/>
      <c r="N25" s="31"/>
      <c r="O25" s="79"/>
    </row>
    <row r="26" spans="1:16" ht="16.899999999999999" customHeight="1" x14ac:dyDescent="0.2">
      <c r="A26" s="28"/>
      <c r="B26" s="22"/>
      <c r="C26" s="57" t="s">
        <v>66</v>
      </c>
      <c r="D26" s="58"/>
      <c r="E26" s="2" t="s">
        <v>65</v>
      </c>
      <c r="F26" s="2"/>
      <c r="G26" s="22"/>
      <c r="H26" s="165" t="str">
        <f>IF(ISNA(Рабочий!J26),"Проверьте,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поле",Рабочий!K26)</f>
        <v xml:space="preserve">  </v>
      </c>
      <c r="I26" s="165"/>
      <c r="J26" s="165"/>
      <c r="K26" s="165"/>
      <c r="L26" s="165"/>
      <c r="M26" s="165"/>
      <c r="N26" s="31"/>
      <c r="O26" s="79"/>
    </row>
    <row r="27" spans="1:16" ht="36.200000000000003" customHeight="1" x14ac:dyDescent="0.2">
      <c r="A27" s="28"/>
      <c r="B27" s="22"/>
      <c r="C27" s="59"/>
      <c r="D27" s="57"/>
      <c r="E27" s="22"/>
      <c r="F27" s="22"/>
      <c r="G27" s="22"/>
      <c r="H27" s="165"/>
      <c r="I27" s="165"/>
      <c r="J27" s="165"/>
      <c r="K27" s="165"/>
      <c r="L27" s="165"/>
      <c r="M27" s="165"/>
      <c r="N27" s="31"/>
      <c r="O27" s="79"/>
    </row>
    <row r="28" spans="1:16" ht="12.75" customHeight="1" x14ac:dyDescent="0.2">
      <c r="A28" s="28"/>
      <c r="B28" s="22"/>
      <c r="C28" s="22"/>
      <c r="D28" s="22"/>
      <c r="E28" s="22"/>
      <c r="F28" s="22"/>
      <c r="G28" s="22"/>
      <c r="H28" s="22"/>
      <c r="I28" s="22"/>
      <c r="J28" s="22"/>
      <c r="K28" s="22"/>
      <c r="L28" s="22"/>
      <c r="M28" s="22"/>
      <c r="N28" s="31"/>
      <c r="O28" s="79"/>
    </row>
    <row r="29" spans="1:16" ht="16.899999999999999" customHeight="1" x14ac:dyDescent="0.2">
      <c r="A29" s="28"/>
      <c r="B29" s="22"/>
      <c r="C29" s="57" t="s">
        <v>69</v>
      </c>
      <c r="D29" s="58"/>
      <c r="E29" s="2" t="s">
        <v>65</v>
      </c>
      <c r="F29" s="2"/>
      <c r="G29" s="22"/>
      <c r="H29" s="165" t="str">
        <f>IF(ISNA(Рабочий!J29),"Проверьте, пожалуйста, правильность написания 'Фамилии Имени'. Если все верно, то о судье отсутствуют данные о статусе (должность, судейская категория), внесите, пожалуйста их в данное поле",Рабочий!K29)</f>
        <v xml:space="preserve">  </v>
      </c>
      <c r="I29" s="165"/>
      <c r="J29" s="165"/>
      <c r="K29" s="165"/>
      <c r="L29" s="165"/>
      <c r="M29" s="165"/>
      <c r="N29" s="31"/>
      <c r="O29" s="79"/>
    </row>
    <row r="30" spans="1:16" ht="36.200000000000003" customHeight="1" x14ac:dyDescent="0.2">
      <c r="A30" s="28"/>
      <c r="B30" s="22"/>
      <c r="C30" s="59"/>
      <c r="D30" s="57"/>
      <c r="E30" s="22"/>
      <c r="F30" s="22"/>
      <c r="G30" s="22"/>
      <c r="H30" s="165"/>
      <c r="I30" s="165"/>
      <c r="J30" s="165"/>
      <c r="K30" s="165"/>
      <c r="L30" s="165"/>
      <c r="M30" s="165"/>
      <c r="N30" s="31"/>
      <c r="O30" s="79"/>
    </row>
    <row r="31" spans="1:16" ht="12.75" customHeight="1" x14ac:dyDescent="0.2">
      <c r="A31" s="28"/>
      <c r="B31" s="22"/>
      <c r="C31" s="22"/>
      <c r="D31" s="22"/>
      <c r="E31" s="22"/>
      <c r="F31" s="22"/>
      <c r="G31" s="22"/>
      <c r="H31" s="22"/>
      <c r="I31" s="22"/>
      <c r="J31" s="22"/>
      <c r="K31" s="22"/>
      <c r="L31" s="22"/>
      <c r="M31" s="22"/>
      <c r="N31" s="31"/>
      <c r="O31" s="79"/>
      <c r="P31" s="79"/>
    </row>
    <row r="32" spans="1:16" x14ac:dyDescent="0.2">
      <c r="A32" s="28"/>
      <c r="B32" s="22"/>
      <c r="C32" s="87" t="s">
        <v>116</v>
      </c>
      <c r="D32" s="34"/>
      <c r="E32" s="44"/>
      <c r="F32" s="22"/>
      <c r="G32" s="44"/>
      <c r="H32" s="22"/>
      <c r="I32" s="44"/>
      <c r="J32" s="22"/>
      <c r="K32" s="44"/>
      <c r="L32" s="22"/>
      <c r="M32" s="22"/>
      <c r="N32" s="31"/>
      <c r="O32" s="79"/>
      <c r="P32" s="79"/>
    </row>
    <row r="33" spans="1:16" ht="24" customHeight="1" x14ac:dyDescent="0.2">
      <c r="A33" s="28"/>
      <c r="B33" s="22"/>
      <c r="C33" s="178" t="s">
        <v>117</v>
      </c>
      <c r="D33" s="178"/>
      <c r="E33" s="178"/>
      <c r="F33" s="178"/>
      <c r="G33" s="178"/>
      <c r="H33" s="178"/>
      <c r="I33" s="178"/>
      <c r="J33" s="178"/>
      <c r="K33" s="178"/>
      <c r="L33" s="22"/>
      <c r="M33" s="22"/>
      <c r="N33" s="31"/>
      <c r="O33" s="79"/>
      <c r="P33" s="79"/>
    </row>
    <row r="34" spans="1:16" x14ac:dyDescent="0.2">
      <c r="A34" s="28"/>
      <c r="B34" s="22"/>
      <c r="C34" s="87"/>
      <c r="D34" s="34"/>
      <c r="E34" s="44"/>
      <c r="F34" s="22"/>
      <c r="G34" s="44"/>
      <c r="H34" s="22"/>
      <c r="I34" s="44"/>
      <c r="J34" s="22"/>
      <c r="K34" s="44"/>
      <c r="L34" s="22"/>
      <c r="M34" s="22"/>
      <c r="N34" s="31"/>
      <c r="O34" s="79"/>
      <c r="P34" s="79"/>
    </row>
    <row r="35" spans="1:16" x14ac:dyDescent="0.2">
      <c r="A35" s="28"/>
      <c r="B35" s="22"/>
      <c r="C35" s="87" t="s">
        <v>118</v>
      </c>
      <c r="D35" s="34"/>
      <c r="E35" s="44"/>
      <c r="F35" s="22"/>
      <c r="G35" s="44"/>
      <c r="H35" s="22"/>
      <c r="I35" s="44"/>
      <c r="J35" s="22"/>
      <c r="K35" s="44"/>
      <c r="L35" s="22"/>
      <c r="M35" s="22"/>
      <c r="N35" s="31"/>
      <c r="O35" s="79"/>
      <c r="P35" s="79"/>
    </row>
    <row r="36" spans="1:16" ht="12.75" customHeight="1" x14ac:dyDescent="0.2">
      <c r="A36" s="28"/>
      <c r="B36" s="22"/>
      <c r="C36" s="178" t="s">
        <v>404</v>
      </c>
      <c r="D36" s="178"/>
      <c r="E36" s="178"/>
      <c r="F36" s="178"/>
      <c r="G36" s="178"/>
      <c r="H36" s="178"/>
      <c r="I36" s="178"/>
      <c r="J36" s="178"/>
      <c r="K36" s="178"/>
      <c r="L36" s="22"/>
      <c r="M36" s="22"/>
      <c r="N36" s="31"/>
      <c r="O36" s="79"/>
      <c r="P36" s="79"/>
    </row>
    <row r="37" spans="1:16" x14ac:dyDescent="0.2">
      <c r="A37" s="28"/>
      <c r="B37" s="22"/>
      <c r="C37" s="22"/>
      <c r="D37" s="34"/>
      <c r="E37" s="22"/>
      <c r="F37" s="22"/>
      <c r="G37" s="22"/>
      <c r="H37" s="22"/>
      <c r="I37" s="22"/>
      <c r="J37" s="22"/>
      <c r="K37" s="22"/>
      <c r="L37" s="22"/>
      <c r="M37" s="22"/>
      <c r="N37" s="31"/>
      <c r="O37" s="79"/>
      <c r="P37" s="79"/>
    </row>
    <row r="38" spans="1:16" x14ac:dyDescent="0.2">
      <c r="A38" s="28"/>
      <c r="B38" s="22"/>
      <c r="C38" s="22" t="s">
        <v>125</v>
      </c>
      <c r="D38" s="34"/>
      <c r="E38" s="22"/>
      <c r="F38" s="22"/>
      <c r="G38" s="22"/>
      <c r="H38" s="22"/>
      <c r="I38" s="22"/>
      <c r="J38" s="22"/>
      <c r="K38" s="22"/>
      <c r="L38" s="22"/>
      <c r="M38" s="22"/>
      <c r="N38" s="31"/>
      <c r="O38" s="79"/>
      <c r="P38" s="79"/>
    </row>
    <row r="39" spans="1:16" ht="24" customHeight="1" x14ac:dyDescent="0.2">
      <c r="A39" s="28"/>
      <c r="B39" s="22"/>
      <c r="C39" s="179" t="s">
        <v>405</v>
      </c>
      <c r="D39" s="179"/>
      <c r="E39" s="179"/>
      <c r="F39" s="179"/>
      <c r="G39" s="179"/>
      <c r="H39" s="179"/>
      <c r="I39" s="179"/>
      <c r="J39" s="179"/>
      <c r="K39" s="179"/>
      <c r="L39" s="22"/>
      <c r="M39" s="22"/>
      <c r="N39" s="31"/>
      <c r="O39" s="79"/>
      <c r="P39" s="79"/>
    </row>
    <row r="40" spans="1:16" x14ac:dyDescent="0.2">
      <c r="A40" s="47"/>
      <c r="B40" s="49"/>
      <c r="C40" s="49"/>
      <c r="D40" s="89"/>
      <c r="E40" s="90"/>
      <c r="F40" s="49"/>
      <c r="G40" s="49"/>
      <c r="H40" s="49"/>
      <c r="I40" s="49"/>
      <c r="J40" s="49"/>
      <c r="K40" s="49"/>
      <c r="L40" s="49"/>
      <c r="M40" s="49"/>
      <c r="N40" s="51"/>
      <c r="O40" s="79"/>
      <c r="P40" s="79"/>
    </row>
  </sheetData>
  <sheetProtection password="8D9C" sheet="1" objects="1" scenarios="1" selectLockedCells="1"/>
  <mergeCells count="22">
    <mergeCell ref="C36:K36"/>
    <mergeCell ref="C39:K39"/>
    <mergeCell ref="E26:F26"/>
    <mergeCell ref="H26:M27"/>
    <mergeCell ref="E29:F29"/>
    <mergeCell ref="H29:M30"/>
    <mergeCell ref="C33:K33"/>
    <mergeCell ref="C16:D16"/>
    <mergeCell ref="E20:F20"/>
    <mergeCell ref="H20:M21"/>
    <mergeCell ref="E23:F23"/>
    <mergeCell ref="H23:M24"/>
    <mergeCell ref="C11:D11"/>
    <mergeCell ref="C12:D12"/>
    <mergeCell ref="C13:D13"/>
    <mergeCell ref="C14:D14"/>
    <mergeCell ref="C15:D15"/>
    <mergeCell ref="E2:F2"/>
    <mergeCell ref="B5:K5"/>
    <mergeCell ref="C7:D8"/>
    <mergeCell ref="C9:D9"/>
    <mergeCell ref="C10:D10"/>
  </mergeCells>
  <conditionalFormatting sqref="A4:N40">
    <cfRule type="expression" dxfId="46" priority="2">
      <formula>$L$2=""</formula>
    </cfRule>
  </conditionalFormatting>
  <conditionalFormatting sqref="E20 E23 E26 E29">
    <cfRule type="cellIs" dxfId="45" priority="3" operator="equal">
      <formula>"Фамилия Имя"</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Roman,Обычный"&amp;12&amp;A</oddHeader>
    <oddFooter>&amp;C&amp;"Times New Roman,Обычный"&amp;12Страница &amp;P</oddFooter>
  </headerFooter>
  <extLst>
    <ext xmlns:x14="http://schemas.microsoft.com/office/spreadsheetml/2009/9/main" uri="{78C0D931-6437-407d-A8EE-F0AAD7539E65}">
      <x14:conditionalFormattings>
        <x14:conditionalFormatting xmlns:xm="http://schemas.microsoft.com/office/excel/2006/main">
          <x14:cfRule type="expression" priority="4" id="{BBAC2296-D4F5-4773-A495-82A7C5AAE7F5}">
            <xm:f>ISNA(Рабочий!$J20)</xm:f>
            <x14:dxf>
              <font>
                <b val="0"/>
                <i val="0"/>
                <sz val="10"/>
                <color rgb="FFCC0000"/>
                <name val="Arial"/>
              </font>
              <fill>
                <patternFill>
                  <bgColor rgb="FFFFCCCC"/>
                </patternFill>
              </fill>
            </x14:dxf>
          </x14:cfRule>
          <xm:sqref>E20 E23 E26 E29</xm:sqref>
        </x14:conditionalFormatting>
        <x14:conditionalFormatting xmlns:xm="http://schemas.microsoft.com/office/excel/2006/main">
          <x14:cfRule type="expression" priority="5" id="{D35E1C52-1EAA-429A-B6DD-778F12E125B3}">
            <xm:f>ISNA(Рабочий!$J20)</xm:f>
            <x14:dxf>
              <font>
                <color rgb="FF000000"/>
                <name val="Arial"/>
              </font>
              <fill>
                <patternFill>
                  <bgColor rgb="FFFFFFFF"/>
                </patternFill>
              </fill>
              <border diagonalUp="0" diagonalDown="0">
                <left style="hair">
                  <color auto="1"/>
                </left>
                <right style="hair">
                  <color auto="1"/>
                </right>
                <top style="hair">
                  <color auto="1"/>
                </top>
                <bottom style="hair">
                  <color auto="1"/>
                </bottom>
              </border>
            </x14:dxf>
          </x14:cfRule>
          <x14:cfRule type="expression" priority="6" id="{8A103557-752E-492D-BDEB-25CAE481F1BB}">
            <xm:f>Рабочий!$J20&gt;1</xm:f>
            <x14:dxf>
              <font>
                <b val="0"/>
                <i val="0"/>
                <strike val="0"/>
                <outline val="0"/>
                <shadow val="0"/>
                <u val="none"/>
                <sz val="10"/>
                <color rgb="FF000000"/>
                <name val="Arial"/>
              </font>
              <numFmt numFmtId="0" formatCode="General"/>
              <fill>
                <patternFill>
                  <bgColor rgb="FFE6EBF5"/>
                </patternFill>
              </fill>
              <border diagonalUp="0" diagonalDown="0">
                <left style="hair">
                  <color auto="1"/>
                </left>
                <right style="hair">
                  <color auto="1"/>
                </right>
                <top style="hair">
                  <color auto="1"/>
                </top>
                <bottom style="hair">
                  <color auto="1"/>
                </bottom>
              </border>
            </x14:dxf>
          </x14:cfRule>
          <xm:sqref>H20 H23 H26 H29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8629</TotalTime>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Пояснения</vt:lpstr>
      <vt:lpstr>Общие данные</vt:lpstr>
      <vt:lpstr>КлассРейт</vt:lpstr>
      <vt:lpstr>Рейтинги пары</vt:lpstr>
      <vt:lpstr>Rising Stars</vt:lpstr>
      <vt:lpstr>Классы пары</vt:lpstr>
      <vt:lpstr>Рейтинги соло</vt:lpstr>
      <vt:lpstr>Классы соло</vt:lpstr>
      <vt:lpstr>ЧЕМПИОНАТЫ РТС</vt:lpstr>
      <vt:lpstr>ПРОФЕССИОНАЛЫ РТС</vt:lpstr>
      <vt:lpstr>American Smooth</vt:lpstr>
      <vt:lpstr>Программа 1 день</vt:lpstr>
      <vt:lpstr>Программа 2 день</vt:lpstr>
      <vt:lpstr>Рабочий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Бакулина Октябрина Александровна</dc:creator>
  <dc:description/>
  <cp:lastModifiedBy>Бакулина Октябрина Александровна</cp:lastModifiedBy>
  <cp:revision>143</cp:revision>
  <dcterms:created xsi:type="dcterms:W3CDTF">2021-07-19T10:42:34Z</dcterms:created>
  <dcterms:modified xsi:type="dcterms:W3CDTF">2021-09-24T09:18:08Z</dcterms:modified>
  <dc:language>ru-RU</dc:language>
</cp:coreProperties>
</file>